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r76941\Documents\"/>
    </mc:Choice>
  </mc:AlternateContent>
  <bookViews>
    <workbookView xWindow="930" yWindow="0" windowWidth="27870" windowHeight="12420" firstSheet="1" activeTab="4"/>
  </bookViews>
  <sheets>
    <sheet name="Rekapitulácia stavby" sheetId="1" r:id="rId1"/>
    <sheet name="01 - Zateplenie fasády" sheetId="2" r:id="rId2"/>
    <sheet name="02 - Zateplenie strechy" sheetId="3" r:id="rId3"/>
    <sheet name="03 - Výmena okien a dverí" sheetId="4" r:id="rId4"/>
    <sheet name="05 - Spevnené plochy a ze..." sheetId="5" r:id="rId5"/>
    <sheet name="06 - Elektroinštalácia" sheetId="6" r:id="rId6"/>
    <sheet name="07 - Neoprávnené náklady" sheetId="7" r:id="rId7"/>
  </sheets>
  <definedNames>
    <definedName name="_xlnm.Print_Titles" localSheetId="1">'01 - Zateplenie fasády'!$121:$121</definedName>
    <definedName name="_xlnm.Print_Titles" localSheetId="2">'02 - Zateplenie strechy'!$119:$119</definedName>
    <definedName name="_xlnm.Print_Titles" localSheetId="3">'03 - Výmena okien a dverí'!$116:$116</definedName>
    <definedName name="_xlnm.Print_Titles" localSheetId="4">'05 - Spevnené plochy a ze...'!$118:$118</definedName>
    <definedName name="_xlnm.Print_Titles" localSheetId="5">'06 - Elektroinštalácia'!$119:$119</definedName>
    <definedName name="_xlnm.Print_Titles" localSheetId="6">'07 - Neoprávnené náklady'!$123:$123</definedName>
    <definedName name="_xlnm.Print_Titles" localSheetId="0">'Rekapitulácia stavby'!$85:$85</definedName>
    <definedName name="_xlnm.Print_Area" localSheetId="1">'01 - Zateplenie fasády'!$C$4:$Q$70,'01 - Zateplenie fasády'!$C$76:$Q$105,'01 - Zateplenie fasády'!$C$111:$Q$160</definedName>
    <definedName name="_xlnm.Print_Area" localSheetId="2">'02 - Zateplenie strechy'!$C$4:$Q$70,'02 - Zateplenie strechy'!$C$76:$Q$103,'02 - Zateplenie strechy'!$C$109:$Q$144</definedName>
    <definedName name="_xlnm.Print_Area" localSheetId="3">'03 - Výmena okien a dverí'!$C$4:$Q$70,'03 - Výmena okien a dverí'!$C$76:$Q$100,'03 - Výmena okien a dverí'!$C$106:$Q$149</definedName>
    <definedName name="_xlnm.Print_Area" localSheetId="4">'05 - Spevnené plochy a ze...'!$C$4:$Q$70,'05 - Spevnené plochy a ze...'!$C$76:$Q$102,'05 - Spevnené plochy a ze...'!$C$108:$Q$142</definedName>
    <definedName name="_xlnm.Print_Area" localSheetId="5">'06 - Elektroinštalácia'!$C$4:$Q$70,'06 - Elektroinštalácia'!$C$76:$Q$103,'06 - Elektroinštalácia'!$C$109:$Q$158</definedName>
    <definedName name="_xlnm.Print_Area" localSheetId="6">'07 - Neoprávnené náklady'!$C$4:$Q$70,'07 - Neoprávnené náklady'!$C$76:$Q$107,'07 - Neoprávnené náklady'!$C$113:$Q$163</definedName>
    <definedName name="_xlnm.Print_Area" localSheetId="0">'Rekapitulácia stavby'!$C$4:$AP$70,'Rekapitulácia stavby'!$C$76:$AP$101</definedName>
  </definedNames>
  <calcPr calcId="162913"/>
</workbook>
</file>

<file path=xl/calcChain.xml><?xml version="1.0" encoding="utf-8"?>
<calcChain xmlns="http://schemas.openxmlformats.org/spreadsheetml/2006/main">
  <c r="AY93" i="1" l="1"/>
  <c r="AX93" i="1"/>
  <c r="BI163" i="7"/>
  <c r="BH163" i="7"/>
  <c r="BG163" i="7"/>
  <c r="BE163" i="7"/>
  <c r="BK163" i="7"/>
  <c r="N163" i="7" s="1"/>
  <c r="BF163" i="7" s="1"/>
  <c r="BI162" i="7"/>
  <c r="BH162" i="7"/>
  <c r="BG162" i="7"/>
  <c r="BE162" i="7"/>
  <c r="N162" i="7"/>
  <c r="BF162" i="7" s="1"/>
  <c r="BK162" i="7"/>
  <c r="BI161" i="7"/>
  <c r="BH161" i="7"/>
  <c r="BG161" i="7"/>
  <c r="BE161" i="7"/>
  <c r="N161" i="7"/>
  <c r="BF161" i="7" s="1"/>
  <c r="BK161" i="7"/>
  <c r="BI160" i="7"/>
  <c r="BH160" i="7"/>
  <c r="BG160" i="7"/>
  <c r="BE160" i="7"/>
  <c r="BK160" i="7"/>
  <c r="N160" i="7" s="1"/>
  <c r="BF160" i="7" s="1"/>
  <c r="BI159" i="7"/>
  <c r="BH159" i="7"/>
  <c r="BG159" i="7"/>
  <c r="BE159" i="7"/>
  <c r="BK159" i="7"/>
  <c r="BK158" i="7" s="1"/>
  <c r="N158" i="7" s="1"/>
  <c r="N97" i="7" s="1"/>
  <c r="BI157" i="7"/>
  <c r="BH157" i="7"/>
  <c r="BG157" i="7"/>
  <c r="BE157" i="7"/>
  <c r="AA157" i="7"/>
  <c r="AA156" i="7" s="1"/>
  <c r="AA155" i="7" s="1"/>
  <c r="Y157" i="7"/>
  <c r="Y156" i="7" s="1"/>
  <c r="Y155" i="7" s="1"/>
  <c r="W157" i="7"/>
  <c r="W156" i="7" s="1"/>
  <c r="W155" i="7" s="1"/>
  <c r="BK157" i="7"/>
  <c r="BK156" i="7" s="1"/>
  <c r="N157" i="7"/>
  <c r="BF157" i="7" s="1"/>
  <c r="BI154" i="7"/>
  <c r="BH154" i="7"/>
  <c r="BG154" i="7"/>
  <c r="BE154" i="7"/>
  <c r="AA154" i="7"/>
  <c r="Y154" i="7"/>
  <c r="W154" i="7"/>
  <c r="BK154" i="7"/>
  <c r="N154" i="7"/>
  <c r="BF154" i="7" s="1"/>
  <c r="BI153" i="7"/>
  <c r="BH153" i="7"/>
  <c r="BG153" i="7"/>
  <c r="BF153" i="7"/>
  <c r="BE153" i="7"/>
  <c r="AA153" i="7"/>
  <c r="Y153" i="7"/>
  <c r="W153" i="7"/>
  <c r="BK153" i="7"/>
  <c r="N153" i="7"/>
  <c r="BI152" i="7"/>
  <c r="BH152" i="7"/>
  <c r="BG152" i="7"/>
  <c r="BE152" i="7"/>
  <c r="AA152" i="7"/>
  <c r="AA151" i="7" s="1"/>
  <c r="AA150" i="7" s="1"/>
  <c r="Y152" i="7"/>
  <c r="Y151" i="7" s="1"/>
  <c r="Y150" i="7" s="1"/>
  <c r="W152" i="7"/>
  <c r="W151" i="7" s="1"/>
  <c r="W150" i="7" s="1"/>
  <c r="BK152" i="7"/>
  <c r="BK151" i="7" s="1"/>
  <c r="N152" i="7"/>
  <c r="BF152" i="7" s="1"/>
  <c r="BI149" i="7"/>
  <c r="BH149" i="7"/>
  <c r="BG149" i="7"/>
  <c r="BE149" i="7"/>
  <c r="AA149" i="7"/>
  <c r="Y149" i="7"/>
  <c r="W149" i="7"/>
  <c r="BK149" i="7"/>
  <c r="N149" i="7"/>
  <c r="BF149" i="7" s="1"/>
  <c r="BI148" i="7"/>
  <c r="BH148" i="7"/>
  <c r="BG148" i="7"/>
  <c r="BF148" i="7"/>
  <c r="BE148" i="7"/>
  <c r="AA148" i="7"/>
  <c r="Y148" i="7"/>
  <c r="W148" i="7"/>
  <c r="BK148" i="7"/>
  <c r="N148" i="7"/>
  <c r="BI147" i="7"/>
  <c r="BH147" i="7"/>
  <c r="BG147" i="7"/>
  <c r="BE147" i="7"/>
  <c r="AA147" i="7"/>
  <c r="Y147" i="7"/>
  <c r="W147" i="7"/>
  <c r="BK147" i="7"/>
  <c r="N147" i="7"/>
  <c r="BF147" i="7" s="1"/>
  <c r="BI146" i="7"/>
  <c r="BH146" i="7"/>
  <c r="BG146" i="7"/>
  <c r="BF146" i="7"/>
  <c r="BE146" i="7"/>
  <c r="AA146" i="7"/>
  <c r="Y146" i="7"/>
  <c r="W146" i="7"/>
  <c r="BK146" i="7"/>
  <c r="N146" i="7"/>
  <c r="BI145" i="7"/>
  <c r="BH145" i="7"/>
  <c r="BG145" i="7"/>
  <c r="BE145" i="7"/>
  <c r="AA145" i="7"/>
  <c r="Y145" i="7"/>
  <c r="W145" i="7"/>
  <c r="BK145" i="7"/>
  <c r="N145" i="7"/>
  <c r="BF145" i="7" s="1"/>
  <c r="BI144" i="7"/>
  <c r="BH144" i="7"/>
  <c r="BG144" i="7"/>
  <c r="BF144" i="7"/>
  <c r="BE144" i="7"/>
  <c r="AA144" i="7"/>
  <c r="Y144" i="7"/>
  <c r="W144" i="7"/>
  <c r="BK144" i="7"/>
  <c r="N144" i="7"/>
  <c r="BI143" i="7"/>
  <c r="BH143" i="7"/>
  <c r="BG143" i="7"/>
  <c r="BE143" i="7"/>
  <c r="AA143" i="7"/>
  <c r="Y143" i="7"/>
  <c r="W143" i="7"/>
  <c r="BK143" i="7"/>
  <c r="N143" i="7"/>
  <c r="BF143" i="7" s="1"/>
  <c r="BI142" i="7"/>
  <c r="BH142" i="7"/>
  <c r="BG142" i="7"/>
  <c r="BF142" i="7"/>
  <c r="BE142" i="7"/>
  <c r="AA142" i="7"/>
  <c r="AA141" i="7" s="1"/>
  <c r="Y142" i="7"/>
  <c r="Y141" i="7" s="1"/>
  <c r="W142" i="7"/>
  <c r="W141" i="7" s="1"/>
  <c r="BK142" i="7"/>
  <c r="BK141" i="7" s="1"/>
  <c r="N141" i="7" s="1"/>
  <c r="N92" i="7" s="1"/>
  <c r="N142" i="7"/>
  <c r="BI140" i="7"/>
  <c r="BH140" i="7"/>
  <c r="BG140" i="7"/>
  <c r="BF140" i="7"/>
  <c r="BE140" i="7"/>
  <c r="AA140" i="7"/>
  <c r="Y140" i="7"/>
  <c r="W140" i="7"/>
  <c r="BK140" i="7"/>
  <c r="N140" i="7"/>
  <c r="BI139" i="7"/>
  <c r="BH139" i="7"/>
  <c r="BG139" i="7"/>
  <c r="BE139" i="7"/>
  <c r="AA139" i="7"/>
  <c r="Y139" i="7"/>
  <c r="W139" i="7"/>
  <c r="BK139" i="7"/>
  <c r="N139" i="7"/>
  <c r="BF139" i="7" s="1"/>
  <c r="BI138" i="7"/>
  <c r="BH138" i="7"/>
  <c r="BG138" i="7"/>
  <c r="BF138" i="7"/>
  <c r="BE138" i="7"/>
  <c r="AA138" i="7"/>
  <c r="Y138" i="7"/>
  <c r="W138" i="7"/>
  <c r="BK138" i="7"/>
  <c r="N138" i="7"/>
  <c r="BI137" i="7"/>
  <c r="BH137" i="7"/>
  <c r="BG137" i="7"/>
  <c r="BE137" i="7"/>
  <c r="AA137" i="7"/>
  <c r="Y137" i="7"/>
  <c r="W137" i="7"/>
  <c r="BK137" i="7"/>
  <c r="N137" i="7"/>
  <c r="BF137" i="7" s="1"/>
  <c r="BI136" i="7"/>
  <c r="BH136" i="7"/>
  <c r="BG136" i="7"/>
  <c r="BF136" i="7"/>
  <c r="BE136" i="7"/>
  <c r="AA136" i="7"/>
  <c r="AA135" i="7" s="1"/>
  <c r="AA134" i="7" s="1"/>
  <c r="Y136" i="7"/>
  <c r="Y135" i="7" s="1"/>
  <c r="Y134" i="7" s="1"/>
  <c r="W136" i="7"/>
  <c r="W135" i="7" s="1"/>
  <c r="W134" i="7" s="1"/>
  <c r="BK136" i="7"/>
  <c r="BK135" i="7" s="1"/>
  <c r="N136" i="7"/>
  <c r="BI133" i="7"/>
  <c r="BH133" i="7"/>
  <c r="BG133" i="7"/>
  <c r="BF133" i="7"/>
  <c r="BE133" i="7"/>
  <c r="AA133" i="7"/>
  <c r="Y133" i="7"/>
  <c r="W133" i="7"/>
  <c r="BK133" i="7"/>
  <c r="N133" i="7"/>
  <c r="BI132" i="7"/>
  <c r="BH132" i="7"/>
  <c r="BG132" i="7"/>
  <c r="BE132" i="7"/>
  <c r="AA132" i="7"/>
  <c r="Y132" i="7"/>
  <c r="W132" i="7"/>
  <c r="BK132" i="7"/>
  <c r="N132" i="7"/>
  <c r="BF132" i="7" s="1"/>
  <c r="BI131" i="7"/>
  <c r="BH131" i="7"/>
  <c r="BG131" i="7"/>
  <c r="BF131" i="7"/>
  <c r="BE131" i="7"/>
  <c r="AA131" i="7"/>
  <c r="Y131" i="7"/>
  <c r="W131" i="7"/>
  <c r="BK131" i="7"/>
  <c r="N131" i="7"/>
  <c r="BI130" i="7"/>
  <c r="BH130" i="7"/>
  <c r="BG130" i="7"/>
  <c r="BE130" i="7"/>
  <c r="AA130" i="7"/>
  <c r="Y130" i="7"/>
  <c r="W130" i="7"/>
  <c r="BK130" i="7"/>
  <c r="N130" i="7"/>
  <c r="BF130" i="7" s="1"/>
  <c r="BI129" i="7"/>
  <c r="BH129" i="7"/>
  <c r="BG129" i="7"/>
  <c r="BF129" i="7"/>
  <c r="BE129" i="7"/>
  <c r="AA129" i="7"/>
  <c r="Y129" i="7"/>
  <c r="W129" i="7"/>
  <c r="BK129" i="7"/>
  <c r="N129" i="7"/>
  <c r="BI128" i="7"/>
  <c r="BH128" i="7"/>
  <c r="BG128" i="7"/>
  <c r="BE128" i="7"/>
  <c r="AA128" i="7"/>
  <c r="Y128" i="7"/>
  <c r="W128" i="7"/>
  <c r="BK128" i="7"/>
  <c r="N128" i="7"/>
  <c r="BF128" i="7" s="1"/>
  <c r="BI127" i="7"/>
  <c r="BH127" i="7"/>
  <c r="BG127" i="7"/>
  <c r="BF127" i="7"/>
  <c r="BE127" i="7"/>
  <c r="AA127" i="7"/>
  <c r="Y127" i="7"/>
  <c r="W127" i="7"/>
  <c r="BK127" i="7"/>
  <c r="N127" i="7"/>
  <c r="BI126" i="7"/>
  <c r="BH126" i="7"/>
  <c r="BG126" i="7"/>
  <c r="BE126" i="7"/>
  <c r="AA126" i="7"/>
  <c r="AA125" i="7" s="1"/>
  <c r="AA124" i="7" s="1"/>
  <c r="Y126" i="7"/>
  <c r="Y125" i="7" s="1"/>
  <c r="Y124" i="7" s="1"/>
  <c r="W126" i="7"/>
  <c r="W125" i="7" s="1"/>
  <c r="W124" i="7" s="1"/>
  <c r="AU93" i="1" s="1"/>
  <c r="BK126" i="7"/>
  <c r="BK125" i="7" s="1"/>
  <c r="N126" i="7"/>
  <c r="BF126" i="7" s="1"/>
  <c r="F118" i="7"/>
  <c r="F116" i="7"/>
  <c r="BI105" i="7"/>
  <c r="BH105" i="7"/>
  <c r="BG105" i="7"/>
  <c r="BE105" i="7"/>
  <c r="BI104" i="7"/>
  <c r="BH104" i="7"/>
  <c r="BG104" i="7"/>
  <c r="BE104" i="7"/>
  <c r="BI103" i="7"/>
  <c r="BH103" i="7"/>
  <c r="BG103" i="7"/>
  <c r="BE103" i="7"/>
  <c r="BI102" i="7"/>
  <c r="BH102" i="7"/>
  <c r="BG102" i="7"/>
  <c r="BE102" i="7"/>
  <c r="BI101" i="7"/>
  <c r="BH101" i="7"/>
  <c r="BG101" i="7"/>
  <c r="BE101" i="7"/>
  <c r="BI100" i="7"/>
  <c r="H36" i="7" s="1"/>
  <c r="BD93" i="1" s="1"/>
  <c r="BH100" i="7"/>
  <c r="H35" i="7" s="1"/>
  <c r="BC93" i="1" s="1"/>
  <c r="BG100" i="7"/>
  <c r="H34" i="7" s="1"/>
  <c r="BB93" i="1" s="1"/>
  <c r="BE100" i="7"/>
  <c r="M32" i="7" s="1"/>
  <c r="AV93" i="1" s="1"/>
  <c r="F81" i="7"/>
  <c r="F79" i="7"/>
  <c r="O21" i="7"/>
  <c r="E21" i="7"/>
  <c r="M121" i="7" s="1"/>
  <c r="O20" i="7"/>
  <c r="O18" i="7"/>
  <c r="E18" i="7"/>
  <c r="M120" i="7" s="1"/>
  <c r="O17" i="7"/>
  <c r="O15" i="7"/>
  <c r="E15" i="7"/>
  <c r="F121" i="7" s="1"/>
  <c r="O14" i="7"/>
  <c r="O12" i="7"/>
  <c r="E12" i="7"/>
  <c r="F120" i="7" s="1"/>
  <c r="O11" i="7"/>
  <c r="O9" i="7"/>
  <c r="M118" i="7" s="1"/>
  <c r="F6" i="7"/>
  <c r="F115" i="7" s="1"/>
  <c r="AY92" i="1"/>
  <c r="AX92" i="1"/>
  <c r="BI158" i="6"/>
  <c r="BH158" i="6"/>
  <c r="BG158" i="6"/>
  <c r="BE158" i="6"/>
  <c r="BK158" i="6"/>
  <c r="N158" i="6" s="1"/>
  <c r="BF158" i="6" s="1"/>
  <c r="BI157" i="6"/>
  <c r="BH157" i="6"/>
  <c r="BG157" i="6"/>
  <c r="BE157" i="6"/>
  <c r="BK157" i="6"/>
  <c r="N157" i="6" s="1"/>
  <c r="BF157" i="6" s="1"/>
  <c r="BI156" i="6"/>
  <c r="BH156" i="6"/>
  <c r="BG156" i="6"/>
  <c r="BE156" i="6"/>
  <c r="N156" i="6"/>
  <c r="BF156" i="6" s="1"/>
  <c r="BK156" i="6"/>
  <c r="BI155" i="6"/>
  <c r="BH155" i="6"/>
  <c r="BG155" i="6"/>
  <c r="BE155" i="6"/>
  <c r="N155" i="6"/>
  <c r="BF155" i="6" s="1"/>
  <c r="BK155" i="6"/>
  <c r="BI154" i="6"/>
  <c r="BH154" i="6"/>
  <c r="BG154" i="6"/>
  <c r="BE154" i="6"/>
  <c r="BK154" i="6"/>
  <c r="N154" i="6" s="1"/>
  <c r="BF154" i="6" s="1"/>
  <c r="BI152" i="6"/>
  <c r="BH152" i="6"/>
  <c r="BG152" i="6"/>
  <c r="BE152" i="6"/>
  <c r="AA152" i="6"/>
  <c r="Y152" i="6"/>
  <c r="W152" i="6"/>
  <c r="BK152" i="6"/>
  <c r="N152" i="6"/>
  <c r="BF152" i="6" s="1"/>
  <c r="BI151" i="6"/>
  <c r="BH151" i="6"/>
  <c r="BG151" i="6"/>
  <c r="BE151" i="6"/>
  <c r="AA151" i="6"/>
  <c r="Y151" i="6"/>
  <c r="W151" i="6"/>
  <c r="BK151" i="6"/>
  <c r="N151" i="6"/>
  <c r="BF151" i="6" s="1"/>
  <c r="BI150" i="6"/>
  <c r="BH150" i="6"/>
  <c r="BG150" i="6"/>
  <c r="BE150" i="6"/>
  <c r="AA150" i="6"/>
  <c r="Y150" i="6"/>
  <c r="W150" i="6"/>
  <c r="BK150" i="6"/>
  <c r="N150" i="6"/>
  <c r="BF150" i="6" s="1"/>
  <c r="BI149" i="6"/>
  <c r="BH149" i="6"/>
  <c r="BG149" i="6"/>
  <c r="BF149" i="6"/>
  <c r="BE149" i="6"/>
  <c r="AA149" i="6"/>
  <c r="Y149" i="6"/>
  <c r="W149" i="6"/>
  <c r="BK149" i="6"/>
  <c r="N149" i="6"/>
  <c r="BI148" i="6"/>
  <c r="BH148" i="6"/>
  <c r="BG148" i="6"/>
  <c r="BE148" i="6"/>
  <c r="AA148" i="6"/>
  <c r="Y148" i="6"/>
  <c r="W148" i="6"/>
  <c r="BK148" i="6"/>
  <c r="N148" i="6"/>
  <c r="BF148" i="6" s="1"/>
  <c r="BI147" i="6"/>
  <c r="BH147" i="6"/>
  <c r="BG147" i="6"/>
  <c r="BF147" i="6"/>
  <c r="BE147" i="6"/>
  <c r="AA147" i="6"/>
  <c r="Y147" i="6"/>
  <c r="W147" i="6"/>
  <c r="BK147" i="6"/>
  <c r="N147" i="6"/>
  <c r="BI146" i="6"/>
  <c r="BH146" i="6"/>
  <c r="BG146" i="6"/>
  <c r="BE146" i="6"/>
  <c r="AA146" i="6"/>
  <c r="Y146" i="6"/>
  <c r="W146" i="6"/>
  <c r="BK146" i="6"/>
  <c r="N146" i="6"/>
  <c r="BF146" i="6" s="1"/>
  <c r="BI145" i="6"/>
  <c r="BH145" i="6"/>
  <c r="BG145" i="6"/>
  <c r="BF145" i="6"/>
  <c r="BE145" i="6"/>
  <c r="AA145" i="6"/>
  <c r="Y145" i="6"/>
  <c r="W145" i="6"/>
  <c r="BK145" i="6"/>
  <c r="N145" i="6"/>
  <c r="BI144" i="6"/>
  <c r="BH144" i="6"/>
  <c r="BG144" i="6"/>
  <c r="BE144" i="6"/>
  <c r="AA144" i="6"/>
  <c r="Y144" i="6"/>
  <c r="W144" i="6"/>
  <c r="BK144" i="6"/>
  <c r="N144" i="6"/>
  <c r="BF144" i="6" s="1"/>
  <c r="BI143" i="6"/>
  <c r="BH143" i="6"/>
  <c r="BG143" i="6"/>
  <c r="BF143" i="6"/>
  <c r="BE143" i="6"/>
  <c r="AA143" i="6"/>
  <c r="Y143" i="6"/>
  <c r="W143" i="6"/>
  <c r="BK143" i="6"/>
  <c r="N143" i="6"/>
  <c r="BI142" i="6"/>
  <c r="BH142" i="6"/>
  <c r="BG142" i="6"/>
  <c r="BE142" i="6"/>
  <c r="AA142" i="6"/>
  <c r="Y142" i="6"/>
  <c r="W142" i="6"/>
  <c r="BK142" i="6"/>
  <c r="N142" i="6"/>
  <c r="BF142" i="6" s="1"/>
  <c r="BI141" i="6"/>
  <c r="BH141" i="6"/>
  <c r="BG141" i="6"/>
  <c r="BF141" i="6"/>
  <c r="BE141" i="6"/>
  <c r="AA141" i="6"/>
  <c r="Y141" i="6"/>
  <c r="W141" i="6"/>
  <c r="BK141" i="6"/>
  <c r="N141" i="6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F139" i="6"/>
  <c r="BE139" i="6"/>
  <c r="AA139" i="6"/>
  <c r="Y139" i="6"/>
  <c r="W139" i="6"/>
  <c r="BK139" i="6"/>
  <c r="N139" i="6"/>
  <c r="BI138" i="6"/>
  <c r="BH138" i="6"/>
  <c r="BG138" i="6"/>
  <c r="BE138" i="6"/>
  <c r="AA138" i="6"/>
  <c r="Y138" i="6"/>
  <c r="W138" i="6"/>
  <c r="BK138" i="6"/>
  <c r="N138" i="6"/>
  <c r="BF138" i="6" s="1"/>
  <c r="BI137" i="6"/>
  <c r="BH137" i="6"/>
  <c r="BG137" i="6"/>
  <c r="BF137" i="6"/>
  <c r="BE137" i="6"/>
  <c r="AA137" i="6"/>
  <c r="Y137" i="6"/>
  <c r="W137" i="6"/>
  <c r="BK137" i="6"/>
  <c r="N137" i="6"/>
  <c r="BI136" i="6"/>
  <c r="BH136" i="6"/>
  <c r="BG136" i="6"/>
  <c r="BE136" i="6"/>
  <c r="AA136" i="6"/>
  <c r="Y136" i="6"/>
  <c r="W136" i="6"/>
  <c r="BK136" i="6"/>
  <c r="N136" i="6"/>
  <c r="BF136" i="6" s="1"/>
  <c r="BI135" i="6"/>
  <c r="BH135" i="6"/>
  <c r="BG135" i="6"/>
  <c r="BF135" i="6"/>
  <c r="BE135" i="6"/>
  <c r="AA135" i="6"/>
  <c r="Y135" i="6"/>
  <c r="W135" i="6"/>
  <c r="BK135" i="6"/>
  <c r="N135" i="6"/>
  <c r="BI134" i="6"/>
  <c r="BH134" i="6"/>
  <c r="BG134" i="6"/>
  <c r="BE134" i="6"/>
  <c r="AA134" i="6"/>
  <c r="Y134" i="6"/>
  <c r="W134" i="6"/>
  <c r="BK134" i="6"/>
  <c r="N134" i="6"/>
  <c r="BF134" i="6" s="1"/>
  <c r="BI133" i="6"/>
  <c r="BH133" i="6"/>
  <c r="BG133" i="6"/>
  <c r="BF133" i="6"/>
  <c r="BE133" i="6"/>
  <c r="AA133" i="6"/>
  <c r="Y133" i="6"/>
  <c r="W133" i="6"/>
  <c r="BK133" i="6"/>
  <c r="N133" i="6"/>
  <c r="BI132" i="6"/>
  <c r="BH132" i="6"/>
  <c r="BG132" i="6"/>
  <c r="BE132" i="6"/>
  <c r="AA132" i="6"/>
  <c r="Y132" i="6"/>
  <c r="W132" i="6"/>
  <c r="BK132" i="6"/>
  <c r="N132" i="6"/>
  <c r="BF132" i="6" s="1"/>
  <c r="BI131" i="6"/>
  <c r="BH131" i="6"/>
  <c r="BG131" i="6"/>
  <c r="BF131" i="6"/>
  <c r="BE131" i="6"/>
  <c r="AA131" i="6"/>
  <c r="Y131" i="6"/>
  <c r="W131" i="6"/>
  <c r="BK131" i="6"/>
  <c r="N131" i="6"/>
  <c r="BI130" i="6"/>
  <c r="BH130" i="6"/>
  <c r="BG130" i="6"/>
  <c r="BE130" i="6"/>
  <c r="AA130" i="6"/>
  <c r="Y130" i="6"/>
  <c r="W130" i="6"/>
  <c r="BK130" i="6"/>
  <c r="N130" i="6"/>
  <c r="BF130" i="6" s="1"/>
  <c r="BI129" i="6"/>
  <c r="BH129" i="6"/>
  <c r="BG129" i="6"/>
  <c r="BF129" i="6"/>
  <c r="BE129" i="6"/>
  <c r="AA129" i="6"/>
  <c r="Y129" i="6"/>
  <c r="W129" i="6"/>
  <c r="BK129" i="6"/>
  <c r="N129" i="6"/>
  <c r="BI128" i="6"/>
  <c r="BH128" i="6"/>
  <c r="BG128" i="6"/>
  <c r="BE128" i="6"/>
  <c r="AA128" i="6"/>
  <c r="Y128" i="6"/>
  <c r="W128" i="6"/>
  <c r="BK128" i="6"/>
  <c r="N128" i="6"/>
  <c r="BF128" i="6" s="1"/>
  <c r="BI127" i="6"/>
  <c r="BH127" i="6"/>
  <c r="BG127" i="6"/>
  <c r="BF127" i="6"/>
  <c r="BE127" i="6"/>
  <c r="AA127" i="6"/>
  <c r="Y127" i="6"/>
  <c r="W127" i="6"/>
  <c r="BK127" i="6"/>
  <c r="N127" i="6"/>
  <c r="BI126" i="6"/>
  <c r="BH126" i="6"/>
  <c r="BG126" i="6"/>
  <c r="BE126" i="6"/>
  <c r="AA126" i="6"/>
  <c r="AA125" i="6" s="1"/>
  <c r="AA124" i="6" s="1"/>
  <c r="Y126" i="6"/>
  <c r="Y125" i="6" s="1"/>
  <c r="Y124" i="6" s="1"/>
  <c r="W126" i="6"/>
  <c r="W125" i="6" s="1"/>
  <c r="W124" i="6" s="1"/>
  <c r="BK126" i="6"/>
  <c r="BK125" i="6" s="1"/>
  <c r="N126" i="6"/>
  <c r="BF126" i="6" s="1"/>
  <c r="BI123" i="6"/>
  <c r="BH123" i="6"/>
  <c r="BG123" i="6"/>
  <c r="BE123" i="6"/>
  <c r="AA123" i="6"/>
  <c r="AA122" i="6" s="1"/>
  <c r="AA121" i="6" s="1"/>
  <c r="Y123" i="6"/>
  <c r="Y122" i="6" s="1"/>
  <c r="Y121" i="6" s="1"/>
  <c r="Y120" i="6" s="1"/>
  <c r="W123" i="6"/>
  <c r="W122" i="6" s="1"/>
  <c r="W121" i="6" s="1"/>
  <c r="W120" i="6" s="1"/>
  <c r="AU92" i="1" s="1"/>
  <c r="BK123" i="6"/>
  <c r="BK122" i="6" s="1"/>
  <c r="N123" i="6"/>
  <c r="BF123" i="6" s="1"/>
  <c r="F114" i="6"/>
  <c r="F112" i="6"/>
  <c r="BI101" i="6"/>
  <c r="BH101" i="6"/>
  <c r="BG101" i="6"/>
  <c r="BE101" i="6"/>
  <c r="BI100" i="6"/>
  <c r="BH100" i="6"/>
  <c r="BG100" i="6"/>
  <c r="BE100" i="6"/>
  <c r="BI99" i="6"/>
  <c r="BH99" i="6"/>
  <c r="BG99" i="6"/>
  <c r="BE99" i="6"/>
  <c r="BI98" i="6"/>
  <c r="BH98" i="6"/>
  <c r="BG98" i="6"/>
  <c r="BE98" i="6"/>
  <c r="BI97" i="6"/>
  <c r="BH97" i="6"/>
  <c r="BG97" i="6"/>
  <c r="BE97" i="6"/>
  <c r="BI96" i="6"/>
  <c r="H36" i="6" s="1"/>
  <c r="BD92" i="1" s="1"/>
  <c r="BH96" i="6"/>
  <c r="H35" i="6" s="1"/>
  <c r="BC92" i="1" s="1"/>
  <c r="BG96" i="6"/>
  <c r="H34" i="6" s="1"/>
  <c r="BB92" i="1" s="1"/>
  <c r="BE96" i="6"/>
  <c r="M32" i="6" s="1"/>
  <c r="AV92" i="1" s="1"/>
  <c r="F81" i="6"/>
  <c r="F79" i="6"/>
  <c r="O21" i="6"/>
  <c r="E21" i="6"/>
  <c r="M117" i="6" s="1"/>
  <c r="O20" i="6"/>
  <c r="O18" i="6"/>
  <c r="E18" i="6"/>
  <c r="M116" i="6" s="1"/>
  <c r="O17" i="6"/>
  <c r="O15" i="6"/>
  <c r="E15" i="6"/>
  <c r="F117" i="6" s="1"/>
  <c r="O14" i="6"/>
  <c r="O12" i="6"/>
  <c r="E12" i="6"/>
  <c r="F116" i="6" s="1"/>
  <c r="O11" i="6"/>
  <c r="O9" i="6"/>
  <c r="M114" i="6" s="1"/>
  <c r="F6" i="6"/>
  <c r="F111" i="6" s="1"/>
  <c r="AY91" i="1"/>
  <c r="AX91" i="1"/>
  <c r="BI142" i="5"/>
  <c r="BH142" i="5"/>
  <c r="BG142" i="5"/>
  <c r="BE142" i="5"/>
  <c r="N142" i="5"/>
  <c r="BF142" i="5" s="1"/>
  <c r="BK142" i="5"/>
  <c r="BI141" i="5"/>
  <c r="BH141" i="5"/>
  <c r="BG141" i="5"/>
  <c r="BE141" i="5"/>
  <c r="N141" i="5"/>
  <c r="BF141" i="5" s="1"/>
  <c r="BK141" i="5"/>
  <c r="BI140" i="5"/>
  <c r="BH140" i="5"/>
  <c r="BG140" i="5"/>
  <c r="BE140" i="5"/>
  <c r="BK140" i="5"/>
  <c r="N140" i="5" s="1"/>
  <c r="BF140" i="5" s="1"/>
  <c r="BI139" i="5"/>
  <c r="BH139" i="5"/>
  <c r="BG139" i="5"/>
  <c r="BE139" i="5"/>
  <c r="BK139" i="5"/>
  <c r="N139" i="5" s="1"/>
  <c r="BF139" i="5" s="1"/>
  <c r="BI138" i="5"/>
  <c r="BH138" i="5"/>
  <c r="BG138" i="5"/>
  <c r="BE138" i="5"/>
  <c r="N138" i="5"/>
  <c r="BF138" i="5" s="1"/>
  <c r="BK138" i="5"/>
  <c r="BK137" i="5" s="1"/>
  <c r="N137" i="5" s="1"/>
  <c r="N92" i="5" s="1"/>
  <c r="BI136" i="5"/>
  <c r="BH136" i="5"/>
  <c r="BG136" i="5"/>
  <c r="BF136" i="5"/>
  <c r="BE136" i="5"/>
  <c r="AA136" i="5"/>
  <c r="AA135" i="5" s="1"/>
  <c r="Y136" i="5"/>
  <c r="Y135" i="5" s="1"/>
  <c r="W136" i="5"/>
  <c r="W135" i="5" s="1"/>
  <c r="BK136" i="5"/>
  <c r="BK135" i="5" s="1"/>
  <c r="N135" i="5" s="1"/>
  <c r="N91" i="5" s="1"/>
  <c r="N136" i="5"/>
  <c r="BI134" i="5"/>
  <c r="BH134" i="5"/>
  <c r="BG134" i="5"/>
  <c r="BE134" i="5"/>
  <c r="AA134" i="5"/>
  <c r="Y134" i="5"/>
  <c r="W134" i="5"/>
  <c r="BK134" i="5"/>
  <c r="N134" i="5"/>
  <c r="BF134" i="5" s="1"/>
  <c r="BI133" i="5"/>
  <c r="BH133" i="5"/>
  <c r="BG133" i="5"/>
  <c r="BE133" i="5"/>
  <c r="AA133" i="5"/>
  <c r="Y133" i="5"/>
  <c r="W133" i="5"/>
  <c r="BK133" i="5"/>
  <c r="N133" i="5"/>
  <c r="BF133" i="5" s="1"/>
  <c r="BI132" i="5"/>
  <c r="BH132" i="5"/>
  <c r="BG132" i="5"/>
  <c r="BE132" i="5"/>
  <c r="AA132" i="5"/>
  <c r="Y132" i="5"/>
  <c r="W132" i="5"/>
  <c r="BK132" i="5"/>
  <c r="N132" i="5"/>
  <c r="BF132" i="5" s="1"/>
  <c r="BI131" i="5"/>
  <c r="BH131" i="5"/>
  <c r="BG131" i="5"/>
  <c r="BE131" i="5"/>
  <c r="AA131" i="5"/>
  <c r="Y131" i="5"/>
  <c r="W131" i="5"/>
  <c r="BK131" i="5"/>
  <c r="N131" i="5"/>
  <c r="BF131" i="5" s="1"/>
  <c r="BI130" i="5"/>
  <c r="BH130" i="5"/>
  <c r="BG130" i="5"/>
  <c r="BE130" i="5"/>
  <c r="AA130" i="5"/>
  <c r="Y130" i="5"/>
  <c r="W130" i="5"/>
  <c r="BK130" i="5"/>
  <c r="N130" i="5"/>
  <c r="BF130" i="5" s="1"/>
  <c r="BI129" i="5"/>
  <c r="BH129" i="5"/>
  <c r="BG129" i="5"/>
  <c r="BE129" i="5"/>
  <c r="AA129" i="5"/>
  <c r="Y129" i="5"/>
  <c r="W129" i="5"/>
  <c r="BK129" i="5"/>
  <c r="N129" i="5"/>
  <c r="BF129" i="5" s="1"/>
  <c r="BI128" i="5"/>
  <c r="BH128" i="5"/>
  <c r="BG128" i="5"/>
  <c r="BE128" i="5"/>
  <c r="AA128" i="5"/>
  <c r="Y128" i="5"/>
  <c r="W128" i="5"/>
  <c r="BK128" i="5"/>
  <c r="N128" i="5"/>
  <c r="BF128" i="5" s="1"/>
  <c r="BI127" i="5"/>
  <c r="BH127" i="5"/>
  <c r="BG127" i="5"/>
  <c r="BE127" i="5"/>
  <c r="AA127" i="5"/>
  <c r="Y127" i="5"/>
  <c r="W127" i="5"/>
  <c r="BK127" i="5"/>
  <c r="N127" i="5"/>
  <c r="BF127" i="5" s="1"/>
  <c r="BI126" i="5"/>
  <c r="BH126" i="5"/>
  <c r="BG126" i="5"/>
  <c r="BE126" i="5"/>
  <c r="AA126" i="5"/>
  <c r="Y126" i="5"/>
  <c r="W126" i="5"/>
  <c r="BK126" i="5"/>
  <c r="N126" i="5"/>
  <c r="BF126" i="5" s="1"/>
  <c r="BI125" i="5"/>
  <c r="BH125" i="5"/>
  <c r="BG125" i="5"/>
  <c r="BE125" i="5"/>
  <c r="AA125" i="5"/>
  <c r="Y125" i="5"/>
  <c r="W125" i="5"/>
  <c r="BK125" i="5"/>
  <c r="N125" i="5"/>
  <c r="BF125" i="5" s="1"/>
  <c r="BI124" i="5"/>
  <c r="BH124" i="5"/>
  <c r="BG124" i="5"/>
  <c r="BE124" i="5"/>
  <c r="AA124" i="5"/>
  <c r="Y124" i="5"/>
  <c r="W124" i="5"/>
  <c r="BK124" i="5"/>
  <c r="N124" i="5"/>
  <c r="BF124" i="5" s="1"/>
  <c r="BI123" i="5"/>
  <c r="BH123" i="5"/>
  <c r="BG123" i="5"/>
  <c r="BF123" i="5"/>
  <c r="BE123" i="5"/>
  <c r="AA123" i="5"/>
  <c r="Y123" i="5"/>
  <c r="W123" i="5"/>
  <c r="BK123" i="5"/>
  <c r="N123" i="5"/>
  <c r="BI122" i="5"/>
  <c r="BH122" i="5"/>
  <c r="BG122" i="5"/>
  <c r="BE122" i="5"/>
  <c r="AA122" i="5"/>
  <c r="AA121" i="5" s="1"/>
  <c r="Y122" i="5"/>
  <c r="Y121" i="5" s="1"/>
  <c r="W122" i="5"/>
  <c r="W121" i="5" s="1"/>
  <c r="W120" i="5" s="1"/>
  <c r="W119" i="5" s="1"/>
  <c r="AU91" i="1" s="1"/>
  <c r="BK122" i="5"/>
  <c r="BK121" i="5" s="1"/>
  <c r="N122" i="5"/>
  <c r="BF122" i="5" s="1"/>
  <c r="F113" i="5"/>
  <c r="F111" i="5"/>
  <c r="BI100" i="5"/>
  <c r="BH100" i="5"/>
  <c r="BG100" i="5"/>
  <c r="BE100" i="5"/>
  <c r="BI99" i="5"/>
  <c r="BH99" i="5"/>
  <c r="BG99" i="5"/>
  <c r="BE99" i="5"/>
  <c r="BI98" i="5"/>
  <c r="BH98" i="5"/>
  <c r="BG98" i="5"/>
  <c r="BE98" i="5"/>
  <c r="BI97" i="5"/>
  <c r="BH97" i="5"/>
  <c r="BG97" i="5"/>
  <c r="BE97" i="5"/>
  <c r="BI96" i="5"/>
  <c r="BH96" i="5"/>
  <c r="BG96" i="5"/>
  <c r="BE96" i="5"/>
  <c r="BI95" i="5"/>
  <c r="H36" i="5" s="1"/>
  <c r="BD91" i="1" s="1"/>
  <c r="BH95" i="5"/>
  <c r="H35" i="5" s="1"/>
  <c r="BC91" i="1" s="1"/>
  <c r="BG95" i="5"/>
  <c r="H34" i="5" s="1"/>
  <c r="BB91" i="1" s="1"/>
  <c r="BE95" i="5"/>
  <c r="H32" i="5" s="1"/>
  <c r="AZ91" i="1" s="1"/>
  <c r="F81" i="5"/>
  <c r="F79" i="5"/>
  <c r="O21" i="5"/>
  <c r="E21" i="5"/>
  <c r="M116" i="5" s="1"/>
  <c r="O20" i="5"/>
  <c r="O18" i="5"/>
  <c r="E18" i="5"/>
  <c r="M115" i="5" s="1"/>
  <c r="O17" i="5"/>
  <c r="O15" i="5"/>
  <c r="E15" i="5"/>
  <c r="F116" i="5" s="1"/>
  <c r="O14" i="5"/>
  <c r="O12" i="5"/>
  <c r="E12" i="5"/>
  <c r="F115" i="5" s="1"/>
  <c r="O11" i="5"/>
  <c r="O9" i="5"/>
  <c r="M113" i="5" s="1"/>
  <c r="F6" i="5"/>
  <c r="F110" i="5" s="1"/>
  <c r="AY90" i="1"/>
  <c r="AX90" i="1"/>
  <c r="BI149" i="4"/>
  <c r="BH149" i="4"/>
  <c r="BG149" i="4"/>
  <c r="BE149" i="4"/>
  <c r="BK149" i="4"/>
  <c r="N149" i="4" s="1"/>
  <c r="BF149" i="4" s="1"/>
  <c r="BI148" i="4"/>
  <c r="BH148" i="4"/>
  <c r="BG148" i="4"/>
  <c r="BE148" i="4"/>
  <c r="BK148" i="4"/>
  <c r="N148" i="4" s="1"/>
  <c r="BF148" i="4" s="1"/>
  <c r="BI147" i="4"/>
  <c r="BH147" i="4"/>
  <c r="BG147" i="4"/>
  <c r="BE147" i="4"/>
  <c r="BK147" i="4"/>
  <c r="N147" i="4" s="1"/>
  <c r="BF147" i="4" s="1"/>
  <c r="BI146" i="4"/>
  <c r="BH146" i="4"/>
  <c r="BG146" i="4"/>
  <c r="BE146" i="4"/>
  <c r="N146" i="4"/>
  <c r="BF146" i="4" s="1"/>
  <c r="BK146" i="4"/>
  <c r="BI145" i="4"/>
  <c r="BH145" i="4"/>
  <c r="BG145" i="4"/>
  <c r="BE145" i="4"/>
  <c r="BK145" i="4"/>
  <c r="BK144" i="4" s="1"/>
  <c r="N144" i="4" s="1"/>
  <c r="N90" i="4" s="1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F142" i="4"/>
  <c r="BE142" i="4"/>
  <c r="AA142" i="4"/>
  <c r="Y142" i="4"/>
  <c r="W142" i="4"/>
  <c r="BK142" i="4"/>
  <c r="N142" i="4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F140" i="4"/>
  <c r="BE140" i="4"/>
  <c r="AA140" i="4"/>
  <c r="Y140" i="4"/>
  <c r="W140" i="4"/>
  <c r="BK140" i="4"/>
  <c r="N140" i="4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F138" i="4"/>
  <c r="BE138" i="4"/>
  <c r="AA138" i="4"/>
  <c r="Y138" i="4"/>
  <c r="W138" i="4"/>
  <c r="BK138" i="4"/>
  <c r="N138" i="4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F136" i="4"/>
  <c r="BE136" i="4"/>
  <c r="AA136" i="4"/>
  <c r="Y136" i="4"/>
  <c r="W136" i="4"/>
  <c r="BK136" i="4"/>
  <c r="N136" i="4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F134" i="4"/>
  <c r="BE134" i="4"/>
  <c r="AA134" i="4"/>
  <c r="Y134" i="4"/>
  <c r="W134" i="4"/>
  <c r="BK134" i="4"/>
  <c r="N134" i="4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F132" i="4"/>
  <c r="BE132" i="4"/>
  <c r="AA132" i="4"/>
  <c r="Y132" i="4"/>
  <c r="W132" i="4"/>
  <c r="BK132" i="4"/>
  <c r="N132" i="4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F130" i="4"/>
  <c r="BE130" i="4"/>
  <c r="AA130" i="4"/>
  <c r="Y130" i="4"/>
  <c r="W130" i="4"/>
  <c r="BK130" i="4"/>
  <c r="N130" i="4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F128" i="4"/>
  <c r="BE128" i="4"/>
  <c r="AA128" i="4"/>
  <c r="Y128" i="4"/>
  <c r="W128" i="4"/>
  <c r="BK128" i="4"/>
  <c r="N128" i="4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F126" i="4"/>
  <c r="BE126" i="4"/>
  <c r="AA126" i="4"/>
  <c r="Y126" i="4"/>
  <c r="W126" i="4"/>
  <c r="BK126" i="4"/>
  <c r="N126" i="4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F124" i="4"/>
  <c r="BE124" i="4"/>
  <c r="AA124" i="4"/>
  <c r="Y124" i="4"/>
  <c r="W124" i="4"/>
  <c r="BK124" i="4"/>
  <c r="N124" i="4"/>
  <c r="BI123" i="4"/>
  <c r="BH123" i="4"/>
  <c r="BG123" i="4"/>
  <c r="BE123" i="4"/>
  <c r="AA123" i="4"/>
  <c r="Y123" i="4"/>
  <c r="W123" i="4"/>
  <c r="BK123" i="4"/>
  <c r="N123" i="4"/>
  <c r="BF123" i="4" s="1"/>
  <c r="BI122" i="4"/>
  <c r="BH122" i="4"/>
  <c r="BG122" i="4"/>
  <c r="BF122" i="4"/>
  <c r="BE122" i="4"/>
  <c r="AA122" i="4"/>
  <c r="Y122" i="4"/>
  <c r="W122" i="4"/>
  <c r="BK122" i="4"/>
  <c r="N122" i="4"/>
  <c r="BI121" i="4"/>
  <c r="BH121" i="4"/>
  <c r="BG121" i="4"/>
  <c r="BE121" i="4"/>
  <c r="AA121" i="4"/>
  <c r="Y121" i="4"/>
  <c r="W121" i="4"/>
  <c r="BK121" i="4"/>
  <c r="N121" i="4"/>
  <c r="BF121" i="4" s="1"/>
  <c r="BI120" i="4"/>
  <c r="BH120" i="4"/>
  <c r="BG120" i="4"/>
  <c r="BF120" i="4"/>
  <c r="BE120" i="4"/>
  <c r="AA120" i="4"/>
  <c r="Y120" i="4"/>
  <c r="W120" i="4"/>
  <c r="W118" i="4" s="1"/>
  <c r="W117" i="4" s="1"/>
  <c r="AU90" i="1" s="1"/>
  <c r="BK120" i="4"/>
  <c r="N120" i="4"/>
  <c r="BI119" i="4"/>
  <c r="BH119" i="4"/>
  <c r="H35" i="4" s="1"/>
  <c r="BC90" i="1" s="1"/>
  <c r="BG119" i="4"/>
  <c r="BE119" i="4"/>
  <c r="AA119" i="4"/>
  <c r="AA118" i="4" s="1"/>
  <c r="AA117" i="4" s="1"/>
  <c r="Y119" i="4"/>
  <c r="W119" i="4"/>
  <c r="BK119" i="4"/>
  <c r="BK118" i="4" s="1"/>
  <c r="N118" i="4" s="1"/>
  <c r="N89" i="4" s="1"/>
  <c r="N119" i="4"/>
  <c r="BF119" i="4" s="1"/>
  <c r="F111" i="4"/>
  <c r="F109" i="4"/>
  <c r="BI98" i="4"/>
  <c r="BH98" i="4"/>
  <c r="BG98" i="4"/>
  <c r="BE98" i="4"/>
  <c r="BI97" i="4"/>
  <c r="BH97" i="4"/>
  <c r="BG97" i="4"/>
  <c r="BE97" i="4"/>
  <c r="BI96" i="4"/>
  <c r="BH96" i="4"/>
  <c r="BG96" i="4"/>
  <c r="BE96" i="4"/>
  <c r="BI95" i="4"/>
  <c r="BH95" i="4"/>
  <c r="BG95" i="4"/>
  <c r="BE95" i="4"/>
  <c r="BI94" i="4"/>
  <c r="BH94" i="4"/>
  <c r="BG94" i="4"/>
  <c r="BE94" i="4"/>
  <c r="M32" i="4" s="1"/>
  <c r="AV90" i="1" s="1"/>
  <c r="BI93" i="4"/>
  <c r="H36" i="4" s="1"/>
  <c r="BD90" i="1" s="1"/>
  <c r="BH93" i="4"/>
  <c r="BG93" i="4"/>
  <c r="H34" i="4" s="1"/>
  <c r="BB90" i="1" s="1"/>
  <c r="BE93" i="4"/>
  <c r="H32" i="4" s="1"/>
  <c r="AZ90" i="1" s="1"/>
  <c r="F81" i="4"/>
  <c r="F79" i="4"/>
  <c r="O21" i="4"/>
  <c r="E21" i="4"/>
  <c r="M114" i="4" s="1"/>
  <c r="O20" i="4"/>
  <c r="O18" i="4"/>
  <c r="E18" i="4"/>
  <c r="M113" i="4" s="1"/>
  <c r="O17" i="4"/>
  <c r="O15" i="4"/>
  <c r="E15" i="4"/>
  <c r="F114" i="4" s="1"/>
  <c r="O14" i="4"/>
  <c r="O12" i="4"/>
  <c r="E12" i="4"/>
  <c r="F113" i="4" s="1"/>
  <c r="O11" i="4"/>
  <c r="O9" i="4"/>
  <c r="F6" i="4"/>
  <c r="F108" i="4" s="1"/>
  <c r="BK132" i="3"/>
  <c r="N132" i="3" s="1"/>
  <c r="N92" i="3" s="1"/>
  <c r="AY89" i="1"/>
  <c r="AX89" i="1"/>
  <c r="BI144" i="3"/>
  <c r="BH144" i="3"/>
  <c r="BG144" i="3"/>
  <c r="BE144" i="3"/>
  <c r="BK144" i="3"/>
  <c r="N144" i="3" s="1"/>
  <c r="BF144" i="3" s="1"/>
  <c r="BI143" i="3"/>
  <c r="BH143" i="3"/>
  <c r="BG143" i="3"/>
  <c r="BE143" i="3"/>
  <c r="N143" i="3"/>
  <c r="BF143" i="3" s="1"/>
  <c r="BK143" i="3"/>
  <c r="BI142" i="3"/>
  <c r="BH142" i="3"/>
  <c r="BG142" i="3"/>
  <c r="BE142" i="3"/>
  <c r="BK142" i="3"/>
  <c r="N142" i="3" s="1"/>
  <c r="BF142" i="3" s="1"/>
  <c r="BI141" i="3"/>
  <c r="BH141" i="3"/>
  <c r="BG141" i="3"/>
  <c r="BE141" i="3"/>
  <c r="BK141" i="3"/>
  <c r="N141" i="3" s="1"/>
  <c r="BF141" i="3" s="1"/>
  <c r="BI140" i="3"/>
  <c r="BH140" i="3"/>
  <c r="BG140" i="3"/>
  <c r="BE140" i="3"/>
  <c r="BK140" i="3"/>
  <c r="N140" i="3" s="1"/>
  <c r="BF140" i="3" s="1"/>
  <c r="BI138" i="3"/>
  <c r="BH138" i="3"/>
  <c r="BG138" i="3"/>
  <c r="BF138" i="3"/>
  <c r="BE138" i="3"/>
  <c r="AA138" i="3"/>
  <c r="Y138" i="3"/>
  <c r="W138" i="3"/>
  <c r="BK138" i="3"/>
  <c r="N138" i="3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F136" i="3"/>
  <c r="BE136" i="3"/>
  <c r="AA136" i="3"/>
  <c r="Y136" i="3"/>
  <c r="W136" i="3"/>
  <c r="BK136" i="3"/>
  <c r="N136" i="3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F134" i="3"/>
  <c r="BE134" i="3"/>
  <c r="AA134" i="3"/>
  <c r="Y134" i="3"/>
  <c r="W134" i="3"/>
  <c r="BK134" i="3"/>
  <c r="N134" i="3"/>
  <c r="BI133" i="3"/>
  <c r="BH133" i="3"/>
  <c r="BG133" i="3"/>
  <c r="BE133" i="3"/>
  <c r="AA133" i="3"/>
  <c r="AA132" i="3" s="1"/>
  <c r="Y133" i="3"/>
  <c r="Y132" i="3" s="1"/>
  <c r="W133" i="3"/>
  <c r="BK133" i="3"/>
  <c r="N133" i="3"/>
  <c r="BF133" i="3" s="1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F130" i="3"/>
  <c r="BE130" i="3"/>
  <c r="AA130" i="3"/>
  <c r="Y130" i="3"/>
  <c r="W130" i="3"/>
  <c r="BK130" i="3"/>
  <c r="N130" i="3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F128" i="3"/>
  <c r="BE128" i="3"/>
  <c r="AA128" i="3"/>
  <c r="AA127" i="3" s="1"/>
  <c r="Y128" i="3"/>
  <c r="W128" i="3"/>
  <c r="W127" i="3" s="1"/>
  <c r="BK128" i="3"/>
  <c r="BK127" i="3" s="1"/>
  <c r="N127" i="3" s="1"/>
  <c r="N91" i="3" s="1"/>
  <c r="N128" i="3"/>
  <c r="BI126" i="3"/>
  <c r="BH126" i="3"/>
  <c r="BG126" i="3"/>
  <c r="BE126" i="3"/>
  <c r="AA126" i="3"/>
  <c r="Y126" i="3"/>
  <c r="W126" i="3"/>
  <c r="BK126" i="3"/>
  <c r="N126" i="3"/>
  <c r="BF126" i="3" s="1"/>
  <c r="BI125" i="3"/>
  <c r="BH125" i="3"/>
  <c r="BG125" i="3"/>
  <c r="BF125" i="3"/>
  <c r="BE125" i="3"/>
  <c r="AA125" i="3"/>
  <c r="Y125" i="3"/>
  <c r="W125" i="3"/>
  <c r="BK125" i="3"/>
  <c r="N125" i="3"/>
  <c r="BI124" i="3"/>
  <c r="BH124" i="3"/>
  <c r="BG124" i="3"/>
  <c r="BE124" i="3"/>
  <c r="AA124" i="3"/>
  <c r="Y124" i="3"/>
  <c r="W124" i="3"/>
  <c r="BK124" i="3"/>
  <c r="N124" i="3"/>
  <c r="BF124" i="3" s="1"/>
  <c r="BI123" i="3"/>
  <c r="BH123" i="3"/>
  <c r="BG123" i="3"/>
  <c r="BF123" i="3"/>
  <c r="BE123" i="3"/>
  <c r="AA123" i="3"/>
  <c r="Y123" i="3"/>
  <c r="Y122" i="3" s="1"/>
  <c r="W123" i="3"/>
  <c r="W122" i="3" s="1"/>
  <c r="BK123" i="3"/>
  <c r="BK122" i="3" s="1"/>
  <c r="N123" i="3"/>
  <c r="F116" i="3"/>
  <c r="F114" i="3"/>
  <c r="F11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BI97" i="3"/>
  <c r="BH97" i="3"/>
  <c r="BG97" i="3"/>
  <c r="BE97" i="3"/>
  <c r="BI96" i="3"/>
  <c r="H36" i="3" s="1"/>
  <c r="BD89" i="1" s="1"/>
  <c r="BH96" i="3"/>
  <c r="BG96" i="3"/>
  <c r="H34" i="3" s="1"/>
  <c r="BB89" i="1" s="1"/>
  <c r="BE96" i="3"/>
  <c r="M32" i="3" s="1"/>
  <c r="AV89" i="1" s="1"/>
  <c r="F83" i="3"/>
  <c r="F81" i="3"/>
  <c r="F79" i="3"/>
  <c r="O21" i="3"/>
  <c r="E21" i="3"/>
  <c r="O20" i="3"/>
  <c r="O18" i="3"/>
  <c r="E18" i="3"/>
  <c r="M116" i="3" s="1"/>
  <c r="O17" i="3"/>
  <c r="O15" i="3"/>
  <c r="E15" i="3"/>
  <c r="F117" i="3" s="1"/>
  <c r="O14" i="3"/>
  <c r="O12" i="3"/>
  <c r="E12" i="3"/>
  <c r="O11" i="3"/>
  <c r="O9" i="3"/>
  <c r="M114" i="3" s="1"/>
  <c r="F6" i="3"/>
  <c r="F78" i="3" s="1"/>
  <c r="AY88" i="1"/>
  <c r="AX88" i="1"/>
  <c r="BI160" i="2"/>
  <c r="BH160" i="2"/>
  <c r="BG160" i="2"/>
  <c r="BF160" i="2"/>
  <c r="BE160" i="2"/>
  <c r="BK160" i="2"/>
  <c r="N160" i="2" s="1"/>
  <c r="BI159" i="2"/>
  <c r="BH159" i="2"/>
  <c r="BG159" i="2"/>
  <c r="BF159" i="2"/>
  <c r="BE159" i="2"/>
  <c r="N159" i="2"/>
  <c r="BK159" i="2"/>
  <c r="BI158" i="2"/>
  <c r="BH158" i="2"/>
  <c r="BG158" i="2"/>
  <c r="BE158" i="2"/>
  <c r="N158" i="2"/>
  <c r="BF158" i="2" s="1"/>
  <c r="BK158" i="2"/>
  <c r="BI157" i="2"/>
  <c r="BH157" i="2"/>
  <c r="BG157" i="2"/>
  <c r="BE157" i="2"/>
  <c r="BK157" i="2"/>
  <c r="N157" i="2" s="1"/>
  <c r="BF157" i="2" s="1"/>
  <c r="BI156" i="2"/>
  <c r="BH156" i="2"/>
  <c r="BG156" i="2"/>
  <c r="BE156" i="2"/>
  <c r="BK156" i="2"/>
  <c r="BK155" i="2" s="1"/>
  <c r="N155" i="2" s="1"/>
  <c r="N9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F153" i="2"/>
  <c r="BE153" i="2"/>
  <c r="AA153" i="2"/>
  <c r="Y153" i="2"/>
  <c r="W153" i="2"/>
  <c r="BK153" i="2"/>
  <c r="N153" i="2"/>
  <c r="BI152" i="2"/>
  <c r="BH152" i="2"/>
  <c r="BG152" i="2"/>
  <c r="BE152" i="2"/>
  <c r="AA152" i="2"/>
  <c r="AA151" i="2" s="1"/>
  <c r="AA150" i="2" s="1"/>
  <c r="Y152" i="2"/>
  <c r="Y151" i="2" s="1"/>
  <c r="Y150" i="2" s="1"/>
  <c r="W152" i="2"/>
  <c r="W151" i="2" s="1"/>
  <c r="W150" i="2" s="1"/>
  <c r="BK152" i="2"/>
  <c r="BK151" i="2" s="1"/>
  <c r="N151" i="2" s="1"/>
  <c r="N152" i="2"/>
  <c r="BF152" i="2" s="1"/>
  <c r="N94" i="2"/>
  <c r="BI149" i="2"/>
  <c r="BH149" i="2"/>
  <c r="BG149" i="2"/>
  <c r="BE149" i="2"/>
  <c r="AA149" i="2"/>
  <c r="AA148" i="2" s="1"/>
  <c r="Y149" i="2"/>
  <c r="Y148" i="2" s="1"/>
  <c r="W149" i="2"/>
  <c r="W148" i="2" s="1"/>
  <c r="BK149" i="2"/>
  <c r="BK148" i="2" s="1"/>
  <c r="N148" i="2" s="1"/>
  <c r="N92" i="2" s="1"/>
  <c r="N149" i="2"/>
  <c r="BF149" i="2" s="1"/>
  <c r="BI147" i="2"/>
  <c r="BH147" i="2"/>
  <c r="BG147" i="2"/>
  <c r="BF147" i="2"/>
  <c r="BE147" i="2"/>
  <c r="AA147" i="2"/>
  <c r="Y147" i="2"/>
  <c r="W147" i="2"/>
  <c r="BK147" i="2"/>
  <c r="N147" i="2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F145" i="2"/>
  <c r="BE145" i="2"/>
  <c r="AA145" i="2"/>
  <c r="Y145" i="2"/>
  <c r="W145" i="2"/>
  <c r="BK145" i="2"/>
  <c r="N145" i="2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F143" i="2"/>
  <c r="BE143" i="2"/>
  <c r="AA143" i="2"/>
  <c r="Y143" i="2"/>
  <c r="W143" i="2"/>
  <c r="BK143" i="2"/>
  <c r="N143" i="2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F141" i="2"/>
  <c r="BE141" i="2"/>
  <c r="AA141" i="2"/>
  <c r="Y141" i="2"/>
  <c r="W141" i="2"/>
  <c r="BK141" i="2"/>
  <c r="N141" i="2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F139" i="2"/>
  <c r="BE139" i="2"/>
  <c r="AA139" i="2"/>
  <c r="Y139" i="2"/>
  <c r="W139" i="2"/>
  <c r="BK139" i="2"/>
  <c r="N139" i="2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F137" i="2"/>
  <c r="BE137" i="2"/>
  <c r="AA137" i="2"/>
  <c r="Y137" i="2"/>
  <c r="W137" i="2"/>
  <c r="BK137" i="2"/>
  <c r="N137" i="2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F135" i="2"/>
  <c r="BE135" i="2"/>
  <c r="AA135" i="2"/>
  <c r="AA134" i="2" s="1"/>
  <c r="Y135" i="2"/>
  <c r="Y134" i="2" s="1"/>
  <c r="W135" i="2"/>
  <c r="W134" i="2" s="1"/>
  <c r="BK135" i="2"/>
  <c r="BK134" i="2" s="1"/>
  <c r="N134" i="2" s="1"/>
  <c r="N91" i="2" s="1"/>
  <c r="N135" i="2"/>
  <c r="BI133" i="2"/>
  <c r="BH133" i="2"/>
  <c r="BG133" i="2"/>
  <c r="BF133" i="2"/>
  <c r="BE133" i="2"/>
  <c r="AA133" i="2"/>
  <c r="Y133" i="2"/>
  <c r="W133" i="2"/>
  <c r="BK133" i="2"/>
  <c r="N133" i="2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F131" i="2"/>
  <c r="BE131" i="2"/>
  <c r="AA131" i="2"/>
  <c r="Y131" i="2"/>
  <c r="W131" i="2"/>
  <c r="BK131" i="2"/>
  <c r="N131" i="2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F129" i="2"/>
  <c r="BE129" i="2"/>
  <c r="AA129" i="2"/>
  <c r="Y129" i="2"/>
  <c r="W129" i="2"/>
  <c r="BK129" i="2"/>
  <c r="N129" i="2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F127" i="2"/>
  <c r="BE127" i="2"/>
  <c r="AA127" i="2"/>
  <c r="Y127" i="2"/>
  <c r="W127" i="2"/>
  <c r="BK127" i="2"/>
  <c r="N127" i="2"/>
  <c r="BI126" i="2"/>
  <c r="BH126" i="2"/>
  <c r="BG126" i="2"/>
  <c r="BE126" i="2"/>
  <c r="AA126" i="2"/>
  <c r="Y126" i="2"/>
  <c r="Y124" i="2" s="1"/>
  <c r="Y123" i="2" s="1"/>
  <c r="Y122" i="2" s="1"/>
  <c r="W126" i="2"/>
  <c r="BK126" i="2"/>
  <c r="N126" i="2"/>
  <c r="BF126" i="2" s="1"/>
  <c r="BI125" i="2"/>
  <c r="BH125" i="2"/>
  <c r="BG125" i="2"/>
  <c r="BF125" i="2"/>
  <c r="BE125" i="2"/>
  <c r="AA125" i="2"/>
  <c r="AA124" i="2" s="1"/>
  <c r="AA123" i="2" s="1"/>
  <c r="AA122" i="2" s="1"/>
  <c r="Y125" i="2"/>
  <c r="W125" i="2"/>
  <c r="W124" i="2" s="1"/>
  <c r="BK125" i="2"/>
  <c r="N125" i="2"/>
  <c r="F116" i="2"/>
  <c r="F11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BI100" i="2"/>
  <c r="BH100" i="2"/>
  <c r="BG100" i="2"/>
  <c r="BE100" i="2"/>
  <c r="BI99" i="2"/>
  <c r="BH99" i="2"/>
  <c r="BG99" i="2"/>
  <c r="H34" i="2" s="1"/>
  <c r="BB88" i="1" s="1"/>
  <c r="BB87" i="1" s="1"/>
  <c r="BE99" i="2"/>
  <c r="BI98" i="2"/>
  <c r="H36" i="2" s="1"/>
  <c r="BD88" i="1" s="1"/>
  <c r="BH98" i="2"/>
  <c r="H35" i="2" s="1"/>
  <c r="BC88" i="1" s="1"/>
  <c r="BG98" i="2"/>
  <c r="BE98" i="2"/>
  <c r="M32" i="2" s="1"/>
  <c r="AV88" i="1" s="1"/>
  <c r="M81" i="2"/>
  <c r="F81" i="2"/>
  <c r="F79" i="2"/>
  <c r="O21" i="2"/>
  <c r="E21" i="2"/>
  <c r="M84" i="2" s="1"/>
  <c r="O20" i="2"/>
  <c r="O18" i="2"/>
  <c r="E18" i="2"/>
  <c r="O17" i="2"/>
  <c r="O15" i="2"/>
  <c r="E15" i="2"/>
  <c r="O14" i="2"/>
  <c r="O12" i="2"/>
  <c r="E12" i="2"/>
  <c r="F118" i="2" s="1"/>
  <c r="O11" i="2"/>
  <c r="O9" i="2"/>
  <c r="M116" i="2" s="1"/>
  <c r="F6" i="2"/>
  <c r="F113" i="2" s="1"/>
  <c r="CK99" i="1"/>
  <c r="CJ99" i="1"/>
  <c r="CI99" i="1"/>
  <c r="CC99" i="1"/>
  <c r="CH99" i="1"/>
  <c r="CB99" i="1"/>
  <c r="CG99" i="1"/>
  <c r="CA99" i="1"/>
  <c r="CF99" i="1"/>
  <c r="BZ99" i="1"/>
  <c r="CE99" i="1"/>
  <c r="CK98" i="1"/>
  <c r="CJ98" i="1"/>
  <c r="CI98" i="1"/>
  <c r="CC98" i="1"/>
  <c r="CH98" i="1"/>
  <c r="CB98" i="1"/>
  <c r="CG98" i="1"/>
  <c r="CA98" i="1"/>
  <c r="CF98" i="1"/>
  <c r="BZ98" i="1"/>
  <c r="CE98" i="1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H96" i="1"/>
  <c r="CG96" i="1"/>
  <c r="CF96" i="1"/>
  <c r="BZ96" i="1"/>
  <c r="CE96" i="1"/>
  <c r="BD87" i="1"/>
  <c r="W35" i="1" s="1"/>
  <c r="AM83" i="1"/>
  <c r="L83" i="1"/>
  <c r="AM82" i="1"/>
  <c r="L82" i="1"/>
  <c r="AM80" i="1"/>
  <c r="L80" i="1"/>
  <c r="L78" i="1"/>
  <c r="L77" i="1"/>
  <c r="W33" i="1" l="1"/>
  <c r="AX87" i="1"/>
  <c r="W121" i="3"/>
  <c r="W120" i="3" s="1"/>
  <c r="AU89" i="1" s="1"/>
  <c r="M119" i="2"/>
  <c r="M117" i="3"/>
  <c r="M84" i="3"/>
  <c r="W132" i="3"/>
  <c r="M83" i="4"/>
  <c r="F78" i="2"/>
  <c r="F83" i="2"/>
  <c r="H32" i="2"/>
  <c r="AZ88" i="1" s="1"/>
  <c r="BK150" i="2"/>
  <c r="N150" i="2" s="1"/>
  <c r="N93" i="2" s="1"/>
  <c r="F111" i="3"/>
  <c r="M111" i="4"/>
  <c r="M81" i="4"/>
  <c r="M118" i="2"/>
  <c r="M83" i="2"/>
  <c r="BK124" i="2"/>
  <c r="H35" i="3"/>
  <c r="BC89" i="1" s="1"/>
  <c r="BC87" i="1" s="1"/>
  <c r="AA122" i="3"/>
  <c r="AA121" i="3" s="1"/>
  <c r="AA120" i="3" s="1"/>
  <c r="F119" i="2"/>
  <c r="F84" i="2"/>
  <c r="W123" i="2"/>
  <c r="W122" i="2" s="1"/>
  <c r="AU88" i="1" s="1"/>
  <c r="AU87" i="1" s="1"/>
  <c r="N122" i="3"/>
  <c r="N90" i="3" s="1"/>
  <c r="BK121" i="3"/>
  <c r="Y127" i="3"/>
  <c r="Y121" i="3" s="1"/>
  <c r="Y120" i="3" s="1"/>
  <c r="BK120" i="5"/>
  <c r="N121" i="5"/>
  <c r="N90" i="5" s="1"/>
  <c r="N122" i="6"/>
  <c r="N90" i="6" s="1"/>
  <c r="BK121" i="6"/>
  <c r="M83" i="3"/>
  <c r="H32" i="3"/>
  <c r="AZ89" i="1" s="1"/>
  <c r="BK139" i="3"/>
  <c r="N139" i="3" s="1"/>
  <c r="N93" i="3" s="1"/>
  <c r="F84" i="4"/>
  <c r="N145" i="4"/>
  <c r="BF145" i="4" s="1"/>
  <c r="BK124" i="6"/>
  <c r="N124" i="6" s="1"/>
  <c r="N91" i="6" s="1"/>
  <c r="N125" i="6"/>
  <c r="N92" i="6" s="1"/>
  <c r="N156" i="2"/>
  <c r="BF156" i="2" s="1"/>
  <c r="F84" i="3"/>
  <c r="M84" i="4"/>
  <c r="BK117" i="4"/>
  <c r="N117" i="4" s="1"/>
  <c r="N88" i="4" s="1"/>
  <c r="Y120" i="5"/>
  <c r="Y119" i="5" s="1"/>
  <c r="M81" i="3"/>
  <c r="F78" i="4"/>
  <c r="F83" i="4"/>
  <c r="Y118" i="4"/>
  <c r="Y117" i="4" s="1"/>
  <c r="AA120" i="5"/>
  <c r="AA119" i="5" s="1"/>
  <c r="AA120" i="6"/>
  <c r="N125" i="7"/>
  <c r="N89" i="7" s="1"/>
  <c r="BK134" i="7"/>
  <c r="N134" i="7" s="1"/>
  <c r="N90" i="7" s="1"/>
  <c r="N135" i="7"/>
  <c r="N91" i="7" s="1"/>
  <c r="BK150" i="7"/>
  <c r="N150" i="7" s="1"/>
  <c r="N93" i="7" s="1"/>
  <c r="N151" i="7"/>
  <c r="N94" i="7" s="1"/>
  <c r="N156" i="7"/>
  <c r="N96" i="7" s="1"/>
  <c r="BK155" i="7"/>
  <c r="N155" i="7" s="1"/>
  <c r="N95" i="7" s="1"/>
  <c r="M83" i="5"/>
  <c r="M32" i="5"/>
  <c r="AV91" i="1" s="1"/>
  <c r="F78" i="6"/>
  <c r="F83" i="6"/>
  <c r="M83" i="7"/>
  <c r="N159" i="7"/>
  <c r="BF159" i="7" s="1"/>
  <c r="F84" i="5"/>
  <c r="M83" i="6"/>
  <c r="H32" i="6"/>
  <c r="AZ92" i="1" s="1"/>
  <c r="BK153" i="6"/>
  <c r="N153" i="6" s="1"/>
  <c r="N93" i="6" s="1"/>
  <c r="F84" i="7"/>
  <c r="M81" i="5"/>
  <c r="M84" i="5"/>
  <c r="F84" i="6"/>
  <c r="M81" i="7"/>
  <c r="M84" i="7"/>
  <c r="H32" i="7"/>
  <c r="AZ93" i="1" s="1"/>
  <c r="F78" i="5"/>
  <c r="F83" i="5"/>
  <c r="M81" i="6"/>
  <c r="M84" i="6"/>
  <c r="F78" i="7"/>
  <c r="F83" i="7"/>
  <c r="BK119" i="5" l="1"/>
  <c r="N119" i="5" s="1"/>
  <c r="N88" i="5" s="1"/>
  <c r="N120" i="5"/>
  <c r="N89" i="5" s="1"/>
  <c r="W34" i="1"/>
  <c r="AY87" i="1"/>
  <c r="AZ87" i="1"/>
  <c r="BK124" i="7"/>
  <c r="N124" i="7" s="1"/>
  <c r="N88" i="7" s="1"/>
  <c r="N121" i="6"/>
  <c r="N89" i="6" s="1"/>
  <c r="BK120" i="6"/>
  <c r="N120" i="6" s="1"/>
  <c r="N88" i="6" s="1"/>
  <c r="N124" i="2"/>
  <c r="N90" i="2" s="1"/>
  <c r="BK123" i="2"/>
  <c r="N98" i="4"/>
  <c r="BF98" i="4" s="1"/>
  <c r="N96" i="4"/>
  <c r="BF96" i="4" s="1"/>
  <c r="N94" i="4"/>
  <c r="BF94" i="4" s="1"/>
  <c r="M27" i="4"/>
  <c r="N97" i="4"/>
  <c r="BF97" i="4" s="1"/>
  <c r="N95" i="4"/>
  <c r="BF95" i="4" s="1"/>
  <c r="N93" i="4"/>
  <c r="N121" i="3"/>
  <c r="N89" i="3" s="1"/>
  <c r="BK120" i="3"/>
  <c r="N120" i="3" s="1"/>
  <c r="N88" i="3" s="1"/>
  <c r="N100" i="3" l="1"/>
  <c r="BF100" i="3" s="1"/>
  <c r="N98" i="3"/>
  <c r="BF98" i="3" s="1"/>
  <c r="N96" i="3"/>
  <c r="N99" i="3"/>
  <c r="BF99" i="3" s="1"/>
  <c r="M27" i="3"/>
  <c r="N101" i="3"/>
  <c r="BF101" i="3" s="1"/>
  <c r="N97" i="3"/>
  <c r="BF97" i="3" s="1"/>
  <c r="BF93" i="4"/>
  <c r="N92" i="4"/>
  <c r="BK122" i="2"/>
  <c r="N122" i="2" s="1"/>
  <c r="N88" i="2" s="1"/>
  <c r="N123" i="2"/>
  <c r="N89" i="2" s="1"/>
  <c r="N105" i="7"/>
  <c r="BF105" i="7" s="1"/>
  <c r="N103" i="7"/>
  <c r="BF103" i="7" s="1"/>
  <c r="N101" i="7"/>
  <c r="BF101" i="7" s="1"/>
  <c r="M27" i="7"/>
  <c r="N104" i="7"/>
  <c r="BF104" i="7" s="1"/>
  <c r="N102" i="7"/>
  <c r="BF102" i="7" s="1"/>
  <c r="N100" i="7"/>
  <c r="N100" i="6"/>
  <c r="BF100" i="6" s="1"/>
  <c r="N98" i="6"/>
  <c r="BF98" i="6" s="1"/>
  <c r="N96" i="6"/>
  <c r="N101" i="6"/>
  <c r="BF101" i="6" s="1"/>
  <c r="N99" i="6"/>
  <c r="BF99" i="6" s="1"/>
  <c r="N97" i="6"/>
  <c r="BF97" i="6" s="1"/>
  <c r="M27" i="6"/>
  <c r="AV87" i="1"/>
  <c r="N100" i="5"/>
  <c r="BF100" i="5" s="1"/>
  <c r="N98" i="5"/>
  <c r="BF98" i="5" s="1"/>
  <c r="N96" i="5"/>
  <c r="BF96" i="5" s="1"/>
  <c r="M27" i="5"/>
  <c r="N99" i="5"/>
  <c r="BF99" i="5" s="1"/>
  <c r="N97" i="5"/>
  <c r="BF97" i="5" s="1"/>
  <c r="N95" i="5"/>
  <c r="N102" i="2" l="1"/>
  <c r="BF102" i="2" s="1"/>
  <c r="N100" i="2"/>
  <c r="BF100" i="2" s="1"/>
  <c r="N98" i="2"/>
  <c r="N103" i="2"/>
  <c r="BF103" i="2" s="1"/>
  <c r="N101" i="2"/>
  <c r="BF101" i="2" s="1"/>
  <c r="M27" i="2"/>
  <c r="N99" i="2"/>
  <c r="BF99" i="2" s="1"/>
  <c r="N95" i="3"/>
  <c r="BF96" i="3"/>
  <c r="BF95" i="5"/>
  <c r="N94" i="5"/>
  <c r="M28" i="4"/>
  <c r="L100" i="4"/>
  <c r="N95" i="6"/>
  <c r="BF96" i="6"/>
  <c r="BF100" i="7"/>
  <c r="N99" i="7"/>
  <c r="M33" i="4"/>
  <c r="AW90" i="1" s="1"/>
  <c r="AT90" i="1" s="1"/>
  <c r="H33" i="4"/>
  <c r="BA90" i="1" s="1"/>
  <c r="M28" i="6" l="1"/>
  <c r="L103" i="6"/>
  <c r="M28" i="5"/>
  <c r="L102" i="5"/>
  <c r="M33" i="5"/>
  <c r="AW91" i="1" s="1"/>
  <c r="AT91" i="1" s="1"/>
  <c r="H33" i="5"/>
  <c r="BA91" i="1" s="1"/>
  <c r="N97" i="2"/>
  <c r="BF98" i="2"/>
  <c r="M28" i="7"/>
  <c r="L107" i="7"/>
  <c r="M33" i="7"/>
  <c r="AW93" i="1" s="1"/>
  <c r="AT93" i="1" s="1"/>
  <c r="H33" i="7"/>
  <c r="BA93" i="1" s="1"/>
  <c r="AS90" i="1"/>
  <c r="M30" i="4"/>
  <c r="H33" i="3"/>
  <c r="BA89" i="1" s="1"/>
  <c r="M33" i="3"/>
  <c r="AW89" i="1" s="1"/>
  <c r="AT89" i="1" s="1"/>
  <c r="H33" i="6"/>
  <c r="BA92" i="1" s="1"/>
  <c r="M33" i="6"/>
  <c r="AW92" i="1" s="1"/>
  <c r="AT92" i="1" s="1"/>
  <c r="M28" i="3"/>
  <c r="L103" i="3"/>
  <c r="M33" i="2" l="1"/>
  <c r="AW88" i="1" s="1"/>
  <c r="AT88" i="1" s="1"/>
  <c r="H33" i="2"/>
  <c r="BA88" i="1" s="1"/>
  <c r="BA87" i="1" s="1"/>
  <c r="M28" i="2"/>
  <c r="L105" i="2"/>
  <c r="AS91" i="1"/>
  <c r="M30" i="5"/>
  <c r="AS89" i="1"/>
  <c r="M30" i="3"/>
  <c r="AG90" i="1"/>
  <c r="AN90" i="1" s="1"/>
  <c r="L38" i="4"/>
  <c r="AS93" i="1"/>
  <c r="M30" i="7"/>
  <c r="AS92" i="1"/>
  <c r="M30" i="6"/>
  <c r="AG93" i="1" l="1"/>
  <c r="AN93" i="1" s="1"/>
  <c r="L38" i="7"/>
  <c r="L38" i="3"/>
  <c r="AG89" i="1"/>
  <c r="AN89" i="1" s="1"/>
  <c r="AG91" i="1"/>
  <c r="AN91" i="1" s="1"/>
  <c r="L38" i="5"/>
  <c r="AS88" i="1"/>
  <c r="AS87" i="1" s="1"/>
  <c r="M30" i="2"/>
  <c r="AW87" i="1"/>
  <c r="W32" i="1"/>
  <c r="L38" i="6"/>
  <c r="AG92" i="1"/>
  <c r="AN92" i="1" s="1"/>
  <c r="AG88" i="1" l="1"/>
  <c r="L38" i="2"/>
  <c r="AK32" i="1"/>
  <c r="AT87" i="1"/>
  <c r="AG87" i="1" l="1"/>
  <c r="AN88" i="1"/>
  <c r="AG96" i="1" l="1"/>
  <c r="AN87" i="1"/>
  <c r="AK26" i="1"/>
  <c r="AG99" i="1"/>
  <c r="AG98" i="1"/>
  <c r="AG97" i="1"/>
  <c r="CD97" i="1" l="1"/>
  <c r="AV97" i="1"/>
  <c r="BY97" i="1" s="1"/>
  <c r="CD98" i="1"/>
  <c r="AV98" i="1"/>
  <c r="BY98" i="1" s="1"/>
  <c r="AN98" i="1"/>
  <c r="CD99" i="1"/>
  <c r="AV99" i="1"/>
  <c r="BY99" i="1" s="1"/>
  <c r="AN99" i="1"/>
  <c r="CD96" i="1"/>
  <c r="AV96" i="1"/>
  <c r="BY96" i="1" s="1"/>
  <c r="AG95" i="1"/>
  <c r="AN96" i="1"/>
  <c r="AK31" i="1" l="1"/>
  <c r="W31" i="1"/>
  <c r="AN97" i="1"/>
  <c r="AN95" i="1" s="1"/>
  <c r="AN101" i="1" s="1"/>
  <c r="AK27" i="1"/>
  <c r="AK29" i="1" s="1"/>
  <c r="AK37" i="1" s="1"/>
  <c r="AG101" i="1"/>
</calcChain>
</file>

<file path=xl/sharedStrings.xml><?xml version="1.0" encoding="utf-8"?>
<sst xmlns="http://schemas.openxmlformats.org/spreadsheetml/2006/main" count="3366" uniqueCount="545">
  <si>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</si>
  <si>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</si>
  <si>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</si>
  <si>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</si>
  <si>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</si>
  <si>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</si>
  <si>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</si>
  <si>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</si>
  <si>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</si>
  <si>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</si>
  <si>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</si>
  <si>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</si>
  <si>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</si>
  <si>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</si>
  <si>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87-2017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</si>
  <si>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</si>
  <si>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</si>
  <si>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</si>
  <si>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</si>
  <si>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</si>
  <si>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</si>
  <si>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</si>
  <si>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26. 10. 2017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</si>
  <si>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</si>
  <si>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</si>
  <si>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</si>
  <si>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</si>
  <si>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</si>
  <si>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</si>
  <si>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</si>
  <si>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</si>
  <si>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</si>
  <si>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</si>
  <si>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</si>
  <si>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</si>
  <si>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</si>
  <si>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</si>
  <si>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</si>
  <si>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</si>
  <si>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</si>
  <si>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</si>
  <si>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</si>
  <si>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</si>
  <si>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</si>
  <si>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</si>
  <si>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</si>
  <si>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</si>
  <si>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</si>
  <si>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</si>
  <si>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</si>
  <si>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</si>
  <si>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</si>
  <si>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</si>
  <si>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</si>
  <si>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</si>
  <si>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</si>
  <si>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</si>
  <si>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</si>
  <si>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</si>
  <si>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</si>
  <si>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</si>
  <si>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</si>
  <si>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</si>
  <si>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</si>
  <si>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</si>
  <si>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</si>
  <si>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</si>
  <si>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</si>
  <si>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</si>
  <si>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</si>
  <si>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</si>
  <si>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</si>
  <si>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</si>
  <si>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</si>
  <si>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{1844bfec-1680-486e-a11e-9b016a93b398}</t>
  </si>
  <si>
    <t>{00000000-0000-0000-0000-000000000000}</t>
  </si>
  <si>
    <t>01</t>
  </si>
  <si>
    <t>Zateplenie fasády</t>
  </si>
  <si>
    <t>1</t>
  </si>
  <si>
    <t>{bd1ae265-6daa-4885-833e-070aa999d6a4}</t>
  </si>
  <si>
    <t>02</t>
  </si>
  <si>
    <t>Zateplenie strechy</t>
  </si>
  <si>
    <t>{6c7261b1-6924-496a-8f52-dcfff712f8ba}</t>
  </si>
  <si>
    <t>03</t>
  </si>
  <si>
    <t>Výmena okien a dverí</t>
  </si>
  <si>
    <t>{5275aafa-c436-4a29-9216-81b4e1a20eea}</t>
  </si>
  <si>
    <t>05</t>
  </si>
  <si>
    <t>Spevnené plochy a zelená zóna</t>
  </si>
  <si>
    <t>{d1242849-f0db-423f-88a5-e464dc1b201c}</t>
  </si>
  <si>
    <t>06</t>
  </si>
  <si>
    <t>Elektroinštalácia</t>
  </si>
  <si>
    <t>{e784dcf0-f1c1-422a-a546-9c09edda522d}</t>
  </si>
  <si>
    <t>07</t>
  </si>
  <si>
    <t>Neoprávnené náklady</t>
  </si>
  <si>
    <t>{117b3ab5-de5b-4e0b-a0fe-44e10596e896}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</si>
  <si>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</si>
  <si>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</si>
  <si>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</si>
  <si>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</si>
  <si>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</si>
  <si>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</si>
  <si>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</si>
  <si>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</si>
  <si>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</si>
  <si>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</si>
  <si>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</si>
  <si>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</si>
  <si>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01 - Zateplenie fasády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</si>
  <si>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</si>
  <si>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</si>
  <si>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</si>
  <si>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</si>
  <si>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</si>
  <si>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</si>
  <si>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</si>
  <si>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</si>
  <si>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</si>
  <si>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</si>
  <si>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</si>
  <si>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</si>
  <si>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</si>
  <si>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</si>
  <si>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</si>
  <si>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</si>
  <si>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</si>
  <si>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</si>
  <si>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</si>
  <si>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</si>
  <si>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</si>
  <si>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</si>
  <si>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</si>
  <si>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</si>
  <si>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</si>
  <si>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</si>
  <si>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</si>
  <si>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</si>
  <si>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</si>
  <si>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</si>
  <si>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</si>
  <si>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</si>
  <si>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</si>
  <si>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</si>
  <si>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</si>
  <si>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</si>
  <si>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</si>
  <si>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</si>
  <si>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</si>
  <si>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622464236</t>
  </si>
  <si>
    <t>Vonkajšia omietka stien tenkovrstvová BAUMIT, silikónová, Baumit SiliporTop, škrabaná, hr. 2 mm</t>
  </si>
  <si>
    <t>m2</t>
  </si>
  <si>
    <t>4</t>
  </si>
  <si>
    <t>1882864220</t>
  </si>
  <si>
    <t>622466115</t>
  </si>
  <si>
    <t>Príprava vonkajšieho podkladu stien BAUMIT, penetračný náter Baumit BetonKontakt</t>
  </si>
  <si>
    <t>2145854199</t>
  </si>
  <si>
    <t>3</t>
  </si>
  <si>
    <t>625251251</t>
  </si>
  <si>
    <t>Kontaktný zatepľovací systém hr. 50 mm BAUMIT OPEN - štandardné riešenie (biely EPS-F) striešky</t>
  </si>
  <si>
    <t>450627572</t>
  </si>
  <si>
    <t>625251256</t>
  </si>
  <si>
    <t>Kontaktný zatepľovací systém hr. 150 mm BAUMIT OPEN - štandardné riešenie (biely EPS-F)</t>
  </si>
  <si>
    <t>1556451411</t>
  </si>
  <si>
    <t>5</t>
  </si>
  <si>
    <t>625251352</t>
  </si>
  <si>
    <t>Kontaktný zatepľovací systém hr. 50 mm BAUMIT STAR - minerálne riešenie</t>
  </si>
  <si>
    <t>91430929</t>
  </si>
  <si>
    <t>6</t>
  </si>
  <si>
    <t>625251359</t>
  </si>
  <si>
    <t xml:space="preserve">Kontaktný zatepľovací systém hr. 150 mm BAUMIT STAR - minerálne riešenie </t>
  </si>
  <si>
    <t>-633842436</t>
  </si>
  <si>
    <t>7</t>
  </si>
  <si>
    <t>625251405</t>
  </si>
  <si>
    <t>Kontaktný zatepľovací systém hr. 100 mm BAUMIT STAR - riešenie pre sokel (XPS)</t>
  </si>
  <si>
    <t>1877308106</t>
  </si>
  <si>
    <t>8</t>
  </si>
  <si>
    <t>625251421</t>
  </si>
  <si>
    <t>Kontaktný zatepľovací systém ostenia hr. 20 mm BAUMIT STAR - riešenie pre ostenie (XPS)</t>
  </si>
  <si>
    <t>740882111</t>
  </si>
  <si>
    <t>9</t>
  </si>
  <si>
    <t>625251488</t>
  </si>
  <si>
    <t xml:space="preserve">Zateplenie podhľadu - striešky PIR doska </t>
  </si>
  <si>
    <t>1095397746</t>
  </si>
  <si>
    <t>10</t>
  </si>
  <si>
    <t>941941031</t>
  </si>
  <si>
    <t>Montáž lešenia ľahkého pracovného radového s podlahami šírky od 0,80 do 1,00 m, výšky do 10 m</t>
  </si>
  <si>
    <t>450732622</t>
  </si>
  <si>
    <t>11</t>
  </si>
  <si>
    <t>941941191</t>
  </si>
  <si>
    <t>Príplatok za prvý a každý ďalší i začatý mesiac použitia lešenia ľahkého pracovného radového s podlahami šírky od 0,80 do 1,00 m, výšky do 10 m</t>
  </si>
  <si>
    <t>-1379178616</t>
  </si>
  <si>
    <t>12</t>
  </si>
  <si>
    <t>941941831</t>
  </si>
  <si>
    <t>Demontáž lešenia ľahkého pracovného radového s podlahami šírky nad 0,80 do 1,00 m, výšky do 10 m</t>
  </si>
  <si>
    <t>1171672768</t>
  </si>
  <si>
    <t>13</t>
  </si>
  <si>
    <t>953945102</t>
  </si>
  <si>
    <t>BAUMIT Soklový profil SL 15 (hliníkový)</t>
  </si>
  <si>
    <t>m</t>
  </si>
  <si>
    <t>293173390</t>
  </si>
  <si>
    <t>14</t>
  </si>
  <si>
    <t>953995115</t>
  </si>
  <si>
    <t>Nadokenná lišta s odkvapovým nosom</t>
  </si>
  <si>
    <t>-1039447035</t>
  </si>
  <si>
    <t>15</t>
  </si>
  <si>
    <t>953995183</t>
  </si>
  <si>
    <t xml:space="preserve">BAUMIT Okenný a dverový dilatačný profil </t>
  </si>
  <si>
    <t>1344813723</t>
  </si>
  <si>
    <t>16</t>
  </si>
  <si>
    <t>953996131</t>
  </si>
  <si>
    <t>Rohový PVC</t>
  </si>
  <si>
    <t>944570729</t>
  </si>
  <si>
    <t>17</t>
  </si>
  <si>
    <t>979081111</t>
  </si>
  <si>
    <t>Odvoz sutiny a vybúraných hmôt na skládku do 1 km</t>
  </si>
  <si>
    <t>t</t>
  </si>
  <si>
    <t>-368981118</t>
  </si>
  <si>
    <t>18</t>
  </si>
  <si>
    <t>979081121</t>
  </si>
  <si>
    <t>Odvoz sutiny a vybúraných hmôt na skládku za každý ďalší 1 km</t>
  </si>
  <si>
    <t>-1673558584</t>
  </si>
  <si>
    <t>19</t>
  </si>
  <si>
    <t>979082111</t>
  </si>
  <si>
    <t>Vnútrostavenisková doprava sutiny a vybúraných hmôt do 10 m</t>
  </si>
  <si>
    <t>794676202</t>
  </si>
  <si>
    <t>979082121</t>
  </si>
  <si>
    <t>Vnútrostavenisková doprava sutiny a vybúraných hmôt za každých ďalších 5 m</t>
  </si>
  <si>
    <t>-1532008294</t>
  </si>
  <si>
    <t>21</t>
  </si>
  <si>
    <t>979089012</t>
  </si>
  <si>
    <t>Poplatok za skladovanie - betón, tehly, dlaždice (17 01 ), ostatné</t>
  </si>
  <si>
    <t>2054996766</t>
  </si>
  <si>
    <t>22</t>
  </si>
  <si>
    <t>979089112</t>
  </si>
  <si>
    <t>Poplatok za skladovanie - drevo, sklo, plasty (17 02 ), ostatné</t>
  </si>
  <si>
    <t>-1260250112</t>
  </si>
  <si>
    <t>23</t>
  </si>
  <si>
    <t>998011001</t>
  </si>
  <si>
    <t>Presun hmôt pre budovy  (801, 803, 812), zvislá konštr. z tehál, tvárnic, z kovu výšky do 6 m</t>
  </si>
  <si>
    <t>-1738689132</t>
  </si>
  <si>
    <t>24</t>
  </si>
  <si>
    <t>764410250</t>
  </si>
  <si>
    <t>Oplechovanie parapetov z poplastovaného PZ plechu, vrátane rohov r.š. 330 mm</t>
  </si>
  <si>
    <t>-1233865372</t>
  </si>
  <si>
    <t>25</t>
  </si>
  <si>
    <t>764410850</t>
  </si>
  <si>
    <t>Demontáž oplechovania parapetov rš od 100 do 330 mm,  -0,00135t</t>
  </si>
  <si>
    <t>565562559</t>
  </si>
  <si>
    <t>26</t>
  </si>
  <si>
    <t>998764102</t>
  </si>
  <si>
    <t>Presun hmôt pre konštrukcie klampiarske v objektoch výšky nad 6 do 12 m</t>
  </si>
  <si>
    <t>777841093</t>
  </si>
  <si>
    <t>VP - Práce naviac</t>
  </si>
  <si>
    <t>PN</t>
  </si>
  <si>
    <t>02 - Zateplenie strechy</t>
  </si>
  <si>
    <t xml:space="preserve">    713 - Izolácie tepelné</t>
  </si>
  <si>
    <t xml:space="preserve">    762 - Konštrukcie tesárske</t>
  </si>
  <si>
    <t>713161530</t>
  </si>
  <si>
    <t>Montáž tepelnej izolácie striech šikmých prichytená pribitím a vyviazaním na latovanie medzi a pod krokvy hr. nad 10 cm v dvoch vrstvách</t>
  </si>
  <si>
    <t>1769804804</t>
  </si>
  <si>
    <t>M</t>
  </si>
  <si>
    <t>6314150060</t>
  </si>
  <si>
    <t>Tepelná izolácia pre stropné podhľady a stropy NOBASIL MPN, čadičová minerálna izolácia - doska 120x600x1000 mm</t>
  </si>
  <si>
    <t>32</t>
  </si>
  <si>
    <t>1554840433</t>
  </si>
  <si>
    <t>713161650</t>
  </si>
  <si>
    <t>Montáž Al fólie</t>
  </si>
  <si>
    <t>-476919101</t>
  </si>
  <si>
    <t>2830010075</t>
  </si>
  <si>
    <t xml:space="preserve">Al fólia </t>
  </si>
  <si>
    <t>1458671439</t>
  </si>
  <si>
    <t>762810031</t>
  </si>
  <si>
    <t>Drevený rošt 40x50</t>
  </si>
  <si>
    <t>1957994263</t>
  </si>
  <si>
    <t>762841210</t>
  </si>
  <si>
    <t>Montáž podbíjania stropov a striech rovných z hobľovaných dosiek na zraz, vrátane olištovania škár</t>
  </si>
  <si>
    <t>-225706280</t>
  </si>
  <si>
    <t>6051010200</t>
  </si>
  <si>
    <t>Drevený podhľad</t>
  </si>
  <si>
    <t>-1635811480</t>
  </si>
  <si>
    <t>762895000</t>
  </si>
  <si>
    <t>Spojovacie prostriedky pre záklop, stropnice, podbíjanie - klince, svorky</t>
  </si>
  <si>
    <t>m3</t>
  </si>
  <si>
    <t>-1764719655</t>
  </si>
  <si>
    <t>764352223</t>
  </si>
  <si>
    <t>Žľaby z pozinkovaného PZ plechu, pododkvapové polkruhové r.š. 250 mm s príslušenstvom</t>
  </si>
  <si>
    <t>769180338</t>
  </si>
  <si>
    <t>764352800</t>
  </si>
  <si>
    <t>Demontáž žľabov pododkvapových polkruhových so sklonom do 30st. rš 250 mm,  -0,00280t</t>
  </si>
  <si>
    <t>278953020</t>
  </si>
  <si>
    <t>764359212</t>
  </si>
  <si>
    <t>Kotlík kónický z pozinkovaného PZ plechu, pre rúry s priemerom od 100 do 125 mm</t>
  </si>
  <si>
    <t>ks</t>
  </si>
  <si>
    <t>-1567259474</t>
  </si>
  <si>
    <t>764359810</t>
  </si>
  <si>
    <t>Demontáž kotlíka kónického, so sklonom žľabu do 30st.,  -0,00110t</t>
  </si>
  <si>
    <t>-46496353</t>
  </si>
  <si>
    <t>764454253</t>
  </si>
  <si>
    <t>Zvodové rúry z pozinkovaného PZ plechu, kruhové priemer nad 100 mm s príslušenstvom</t>
  </si>
  <si>
    <t>-1564970149</t>
  </si>
  <si>
    <t>764454802</t>
  </si>
  <si>
    <t>Demontáž odpadových rúr  s priemerom nad 100 mm,  -0,00285t</t>
  </si>
  <si>
    <t>2063249404</t>
  </si>
  <si>
    <t>03 - Výmena okien a dverí</t>
  </si>
  <si>
    <t xml:space="preserve">D1 - </t>
  </si>
  <si>
    <t>013 96806-1112</t>
  </si>
  <si>
    <t>Vyvesenie alebo zavesenie drev. krídiel okien</t>
  </si>
  <si>
    <t>kus</t>
  </si>
  <si>
    <t>-1509878510</t>
  </si>
  <si>
    <t>013 96806-1126</t>
  </si>
  <si>
    <t>Vyvesenie alebo zavesenie drev. krídiel dvier nad 2 m2</t>
  </si>
  <si>
    <t>491002959</t>
  </si>
  <si>
    <t>013 97901-1111</t>
  </si>
  <si>
    <t>Zvislá doprava sute a vybúr. hmôt za prvé podlažie</t>
  </si>
  <si>
    <t>-383926475</t>
  </si>
  <si>
    <t>013 97908-1111</t>
  </si>
  <si>
    <t>Odvoz sute a vybúraných hmôt na skládku do 1 km</t>
  </si>
  <si>
    <t>853127121</t>
  </si>
  <si>
    <t>013 97908-1121</t>
  </si>
  <si>
    <t>Odvoz sute a vybúraných hmôt na skládku každý ďalší 1 km</t>
  </si>
  <si>
    <t>195160633</t>
  </si>
  <si>
    <t>013 97908-2111</t>
  </si>
  <si>
    <t>Vnútrostavenisková doprava sute a vybúraných hmôt do 10 m</t>
  </si>
  <si>
    <t>2072459244</t>
  </si>
  <si>
    <t>013 97913-1409.1</t>
  </si>
  <si>
    <t>Poplatok za ulož.a znešk.staveb.sute na vymedzených skládkach "O"-ostatný odpad</t>
  </si>
  <si>
    <t>2003921319</t>
  </si>
  <si>
    <t>014 61242-5931</t>
  </si>
  <si>
    <t>Omietka vnútorného ostenia okenného alebo dverného vápenná štuková</t>
  </si>
  <si>
    <t>1536973959</t>
  </si>
  <si>
    <t>766621081</t>
  </si>
  <si>
    <t>Montáž okna plastového na PUR penu</t>
  </si>
  <si>
    <t>1691591634</t>
  </si>
  <si>
    <t>6114123330</t>
  </si>
  <si>
    <t>Plastové okno rozmer 600x1200 mm (vxš) izolačné dvojsklo</t>
  </si>
  <si>
    <t>-1899576939</t>
  </si>
  <si>
    <t>6114123790</t>
  </si>
  <si>
    <t>Plastové okno rozmer 1700x1700 mm (vxš) izolačné dvojsklo</t>
  </si>
  <si>
    <t>1947433968</t>
  </si>
  <si>
    <t>6114123570</t>
  </si>
  <si>
    <t>Plastové okno rozmer 1200x900 mm (vxš) izolačné dvojsklo</t>
  </si>
  <si>
    <t>132095192</t>
  </si>
  <si>
    <t>6114124080</t>
  </si>
  <si>
    <t>Plastové okno rozmer 1000x2400 mm (vxš), izolačné dvojsklo</t>
  </si>
  <si>
    <t>-68691510</t>
  </si>
  <si>
    <t>6114123380</t>
  </si>
  <si>
    <t>Plastové okno rozmer 600x2400 mm (vxš) izolačné dvojsklo</t>
  </si>
  <si>
    <t>425133437</t>
  </si>
  <si>
    <t>6114123810</t>
  </si>
  <si>
    <t>Plastové okno rozmer 1500x2400 mm (vxš) izolačné dvojsklo</t>
  </si>
  <si>
    <t>233807710</t>
  </si>
  <si>
    <t>6114123818</t>
  </si>
  <si>
    <t>Plastové okno rozmer 1500x3600 mm (vxš) izolačné dvojsklo</t>
  </si>
  <si>
    <t>1050330810</t>
  </si>
  <si>
    <t>6114123899</t>
  </si>
  <si>
    <t>Plastové okno rozmer 2400x3000 mm (vxš) izolačné dvojsklo</t>
  </si>
  <si>
    <t>-296101854</t>
  </si>
  <si>
    <t>766694142</t>
  </si>
  <si>
    <t>Montáž parapetnej dosky plastovej šírky do 300 mm</t>
  </si>
  <si>
    <t>-833636159</t>
  </si>
  <si>
    <t>6119000980</t>
  </si>
  <si>
    <t>Vnútorné parapetné dosky plastové komôrkové,B=300mm biela, mramor, buk, zlatý dub</t>
  </si>
  <si>
    <t>-125253026</t>
  </si>
  <si>
    <t>6119001030</t>
  </si>
  <si>
    <t>Plastové krytky k vnútorným parapetom plastovým, pár vo farbe biela, zlatý dub, buk</t>
  </si>
  <si>
    <t>-339931334</t>
  </si>
  <si>
    <t>767643120</t>
  </si>
  <si>
    <t>Montáž dverí</t>
  </si>
  <si>
    <t>-22104362</t>
  </si>
  <si>
    <t>6114122900</t>
  </si>
  <si>
    <t>Vchodové dvere  800*1970</t>
  </si>
  <si>
    <t>-1621055711</t>
  </si>
  <si>
    <t>6114122900-1</t>
  </si>
  <si>
    <t>Vchodové dvere  1700*3000</t>
  </si>
  <si>
    <t>1997916858</t>
  </si>
  <si>
    <t>784 78445-2271</t>
  </si>
  <si>
    <t>Maľba zo zmesí tekut. 1 far. dvojnás. v miest. do 3,8m</t>
  </si>
  <si>
    <t>-904845272</t>
  </si>
  <si>
    <t>998766102</t>
  </si>
  <si>
    <t>Presun hmot pre konštrukcie stolárske v objektoch výšky nad 6 do 12 m</t>
  </si>
  <si>
    <t>-1135198430</t>
  </si>
  <si>
    <t>05 - Spevnené plochy a zelená zóna</t>
  </si>
  <si>
    <t xml:space="preserve">    1 - Zemné práce</t>
  </si>
  <si>
    <t>183405211</t>
  </si>
  <si>
    <t>Výsev trávniku hydroosevom na ornicu</t>
  </si>
  <si>
    <t>687665911</t>
  </si>
  <si>
    <t>0057211200</t>
  </si>
  <si>
    <t>Trávové semeno - parková zmes</t>
  </si>
  <si>
    <t>kg</t>
  </si>
  <si>
    <t>-855171448</t>
  </si>
  <si>
    <t>184102111</t>
  </si>
  <si>
    <t>Výsadba dreviny s balom v rovine alebo na svahu do 1:5</t>
  </si>
  <si>
    <t>-709950245</t>
  </si>
  <si>
    <t>0265103521</t>
  </si>
  <si>
    <t>Okrasné dreviny</t>
  </si>
  <si>
    <t>-1217099261</t>
  </si>
  <si>
    <t>184102115</t>
  </si>
  <si>
    <t>Výsadba dreviny s balom v rovine alebo na svahu do 1:5, priemer balu nad 500 do 600 mm</t>
  </si>
  <si>
    <t>-982317734</t>
  </si>
  <si>
    <t>0265103500</t>
  </si>
  <si>
    <t>Vzrastlá zeleň</t>
  </si>
  <si>
    <t>1880031885</t>
  </si>
  <si>
    <t>184202111</t>
  </si>
  <si>
    <t>Zakotvenie dreviny troma a viac kolmi pri priemere kolov do 100 mm pri dĺžke kolov do 2 m</t>
  </si>
  <si>
    <t>1943151779</t>
  </si>
  <si>
    <t>0521721001</t>
  </si>
  <si>
    <t>Tyče ihličňanové tr. 1, hrúbka 6-7 cm, dĺžky 2 m a viac bez kôry</t>
  </si>
  <si>
    <t>853414915</t>
  </si>
  <si>
    <t>184802111</t>
  </si>
  <si>
    <t>Chemické odburinenie pôdy v rovine alebo na svahu do 1:5 postrekom naširoko</t>
  </si>
  <si>
    <t>358184087</t>
  </si>
  <si>
    <t>2523401000</t>
  </si>
  <si>
    <t>Roundup aktiv 540 ml - postrekový prípravok na ničenie burín</t>
  </si>
  <si>
    <t>84012720</t>
  </si>
  <si>
    <t>185851111</t>
  </si>
  <si>
    <t>Dovoz vody pre zálievku rastlín na vzdialenosť do 6000 m</t>
  </si>
  <si>
    <t>-1276815888</t>
  </si>
  <si>
    <t>192117..9</t>
  </si>
  <si>
    <t>Bezbariérový vstup</t>
  </si>
  <si>
    <t>sub</t>
  </si>
  <si>
    <t>673229087</t>
  </si>
  <si>
    <t>192117911</t>
  </si>
  <si>
    <t>Spevnená plocha zo zámkovej dlažby</t>
  </si>
  <si>
    <t>-1460136802</t>
  </si>
  <si>
    <t>998231311</t>
  </si>
  <si>
    <t>Presun hmôt pre sadovnícke a krajinárske úpravy do 5000 m vodorovne bez zvislého presunu</t>
  </si>
  <si>
    <t>-642450671</t>
  </si>
  <si>
    <t>06 - Elektroinštalácia</t>
  </si>
  <si>
    <t>05 - Búracie práce a demolácie</t>
  </si>
  <si>
    <t xml:space="preserve">    05020340 - Vybúranie konštrukcií a demontáže - Inštalačného vedenia a príslušenstva - Elektroinštalačného</t>
  </si>
  <si>
    <t>M - Práce a dodávky M</t>
  </si>
  <si>
    <t xml:space="preserve">    21-M - Bleskozvod a uzemnenie</t>
  </si>
  <si>
    <t>05020340060350</t>
  </si>
  <si>
    <t>Demontáž svietidla - žiarivkové/žiarovkové  bytové stropné prisadené  s krytom vrátane vysprávky a maľovania</t>
  </si>
  <si>
    <t>210200006</t>
  </si>
  <si>
    <t>Svietidlo interierové prisadené stropné LED montáž komplet vrátane hmoždiniek, nadpojenia omaľovania sádrovania starých dier, nadpojenia kábla 3x1,5 - 1,5m,  vrátane materiálu zarátať do svietidla</t>
  </si>
  <si>
    <t>64</t>
  </si>
  <si>
    <t>3480714180A1</t>
  </si>
  <si>
    <t>A prachotesné F 7258 2x36W LED GRP OPAL IP65</t>
  </si>
  <si>
    <t>256</t>
  </si>
  <si>
    <t>3480714180AC</t>
  </si>
  <si>
    <t>B - PROLI spol. s r.o. DL_USLS_LED 26W</t>
  </si>
  <si>
    <t>3480714180</t>
  </si>
  <si>
    <t>C -  PROLI spol. s r.o. mriežka Al FLF 236 2x29W LED OUTSIDE</t>
  </si>
  <si>
    <t>3480714180B</t>
  </si>
  <si>
    <t>D - PROLI LED panel 414 ULTRA LED SLIM PANEL 45W 4000K rámik  pre  montáž na  povrch  pre  panel 600x600</t>
  </si>
  <si>
    <t>3480714180C</t>
  </si>
  <si>
    <t>E - PROLI spol. s r.o. CL 2018 LED prisadené</t>
  </si>
  <si>
    <t>3480714180E</t>
  </si>
  <si>
    <t>F- ABERDEEN Trio - nástenné LED svetlo - 200mm - matný nikel</t>
  </si>
  <si>
    <t>3480714180R30</t>
  </si>
  <si>
    <t>R1 - Reflektor napr. PROLI LLR 30W  IP65</t>
  </si>
  <si>
    <t>3480714180R30R1</t>
  </si>
  <si>
    <t>R2 - Reflektor napr. PROLI LLR 30W s PIR  IP65</t>
  </si>
  <si>
    <t>3480714180R30R3</t>
  </si>
  <si>
    <t>R2 - Reflektor napr. PROLI LLR 50W  IP65</t>
  </si>
  <si>
    <t>210220104</t>
  </si>
  <si>
    <t>Podpery vedenia FeZn na  strechy PV</t>
  </si>
  <si>
    <t>3544218350</t>
  </si>
  <si>
    <t>Podpera vedenia na zateplené fasády, PV 17-X (upresniť podľa hr. zateplenia)</t>
  </si>
  <si>
    <t>28</t>
  </si>
  <si>
    <t>210220247</t>
  </si>
  <si>
    <t>Svorka FeZn skúšobná SZ</t>
  </si>
  <si>
    <t>30</t>
  </si>
  <si>
    <t>3544220000</t>
  </si>
  <si>
    <t>Svorka  skušobná  ocelová žiarovo zinkovaná  označenie  SZ</t>
  </si>
  <si>
    <t>210220260</t>
  </si>
  <si>
    <t>Ochranný uholník FeZn   OU</t>
  </si>
  <si>
    <t>34</t>
  </si>
  <si>
    <t>3544221650</t>
  </si>
  <si>
    <t>Ochraný uholník   ocelový žiarovo zinkovaný  označenie  OU 2 m</t>
  </si>
  <si>
    <t>36</t>
  </si>
  <si>
    <t>210220261</t>
  </si>
  <si>
    <t>Držiak ochranného uholníka FeZn   DU-Z,D a DOU</t>
  </si>
  <si>
    <t>38</t>
  </si>
  <si>
    <t>3544221750</t>
  </si>
  <si>
    <t>Držiak ochranného uholníka   ocelový žiarovo zinkovaný  označenie  DU Z</t>
  </si>
  <si>
    <t>40</t>
  </si>
  <si>
    <t>210290135</t>
  </si>
  <si>
    <t>Výmena žiarovky E14, E27 za LED svetelný zdroj, interierové sviet nástenné, stropné</t>
  </si>
  <si>
    <t>42</t>
  </si>
  <si>
    <t>3480571160</t>
  </si>
  <si>
    <t>LED žiarovka plochá 15-20W teplá biela E27 230V</t>
  </si>
  <si>
    <t>44</t>
  </si>
  <si>
    <t>220111728</t>
  </si>
  <si>
    <t>Vodič zvodový a na streche z FeZn drôtu 8 mm, demontáž a následná montáž do nových/starých podpier</t>
  </si>
  <si>
    <t>hod</t>
  </si>
  <si>
    <t>46</t>
  </si>
  <si>
    <t>220300921</t>
  </si>
  <si>
    <t>Montáž svorkovnice,zapojenie vodičov na svorky, svorka WAGO lanková 2x2,5mm2</t>
  </si>
  <si>
    <t>48</t>
  </si>
  <si>
    <t>3117010500</t>
  </si>
  <si>
    <t>Svorka WAGO lanková 3x2,5mm2</t>
  </si>
  <si>
    <t>50</t>
  </si>
  <si>
    <t>HZS-001</t>
  </si>
  <si>
    <t>Revízia elektro a bleskozvodu</t>
  </si>
  <si>
    <t>pol</t>
  </si>
  <si>
    <t>52</t>
  </si>
  <si>
    <t>MV</t>
  </si>
  <si>
    <t>Murárske výpomoci</t>
  </si>
  <si>
    <t>%</t>
  </si>
  <si>
    <t>54</t>
  </si>
  <si>
    <t>27</t>
  </si>
  <si>
    <t>PM</t>
  </si>
  <si>
    <t>Podružný materiál</t>
  </si>
  <si>
    <t>56</t>
  </si>
  <si>
    <t>PPV</t>
  </si>
  <si>
    <t>Podiel pridružených výkonov</t>
  </si>
  <si>
    <t>58</t>
  </si>
  <si>
    <t>07 - Neoprávnené náklady</t>
  </si>
  <si>
    <t xml:space="preserve">    21-M - Elektromontáže</t>
  </si>
  <si>
    <t>509573735</t>
  </si>
  <si>
    <t>-817940792</t>
  </si>
  <si>
    <t>-1218264174</t>
  </si>
  <si>
    <t>-794650317</t>
  </si>
  <si>
    <t>1093922791</t>
  </si>
  <si>
    <t>838027548</t>
  </si>
  <si>
    <t>-1120473525</t>
  </si>
  <si>
    <t>-1370951512</t>
  </si>
  <si>
    <t>-1257609238</t>
  </si>
  <si>
    <t>31661750</t>
  </si>
  <si>
    <t>-1243667927</t>
  </si>
  <si>
    <t>-957455122</t>
  </si>
  <si>
    <t>1030575958</t>
  </si>
  <si>
    <t>-1628147024</t>
  </si>
  <si>
    <t>1741344280</t>
  </si>
  <si>
    <t>1570481943</t>
  </si>
  <si>
    <t>494738078</t>
  </si>
  <si>
    <t>-60455919</t>
  </si>
  <si>
    <t>-1112721465</t>
  </si>
  <si>
    <t>1365937555</t>
  </si>
  <si>
    <t>-1360171255</t>
  </si>
  <si>
    <t>1784639739</t>
  </si>
  <si>
    <t>1711291823</t>
  </si>
  <si>
    <t>298219354</t>
  </si>
  <si>
    <t>210010009</t>
  </si>
  <si>
    <t>Elektroinštalácia a bleskozvod</t>
  </si>
  <si>
    <t>-647396693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</si>
  <si>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</si>
  <si>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</si>
  <si>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</si>
  <si>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</si>
  <si>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</si>
  <si>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</si>
  <si>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</si>
  <si>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Viacúčelová budova kultúrneho domu - stavebné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</si>
</sst>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  <charset val="238"/>
    </font>
    <font>
      <sz val="10"/>
      <name val="Trebuchet MS"/>
      <family val="2"/>
      <charset val="238"/>
    </font>
    <font>
      <u/>
      <sz val="10"/>
      <color theme="1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5" fillId="0" borderId="16" xfId="0" applyNumberFormat="1" applyFont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166" fontId="25" fillId="0" borderId="17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4" fontId="18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4" fontId="18" fillId="0" borderId="15" xfId="0" applyNumberFormat="1" applyFont="1" applyBorder="1" applyAlignment="1">
      <alignment vertical="center"/>
    </xf>
    <xf numFmtId="164" fontId="18" fillId="4" borderId="16" xfId="0" applyNumberFormat="1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4" fontId="18" fillId="0" borderId="18" xfId="0" applyNumberFormat="1" applyFont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33" fillId="0" borderId="0" xfId="1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35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horizontal="left" vertical="center"/>
    </xf>
    <xf numFmtId="0" fontId="36" fillId="2" borderId="0" xfId="1" applyFont="1" applyFill="1" applyAlignment="1" applyProtection="1">
      <alignment vertical="center"/>
    </xf>
    <xf numFmtId="0" fontId="32" fillId="2" borderId="0" xfId="1" applyFill="1" applyProtection="1"/>
    <xf numFmtId="0" fontId="0" fillId="2" borderId="0" xfId="0" applyFill="1" applyProtection="1"/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1" fillId="6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/>
    <xf numFmtId="4" fontId="27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0" fontId="35" fillId="2" borderId="0" xfId="0" applyFont="1" applyFill="1" applyAlignment="1" applyProtection="1">
      <alignment horizontal="center" vertical="center"/>
    </xf>
    <xf numFmtId="4" fontId="21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vertical="center"/>
      <protection locked="0"/>
    </xf>
    <xf numFmtId="4" fontId="31" fillId="4" borderId="25" xfId="0" applyNumberFormat="1" applyFont="1" applyFill="1" applyBorder="1" applyAlignment="1" applyProtection="1">
      <alignment vertical="center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6841B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B7B1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C7B0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D5DE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3292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96B99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7883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3" name="Obrázok 2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FACF71EF-ED23-4B4C-8135-11607A20F4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" name="Obrázok 2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5CE8D201-D351-472F-8F73-31BBA89FD5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" name="Obrázok 2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DFDAC89E-BA64-43B6-B99F-01F66AE1E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" name="Obrázok 2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CFD9E700-FDFB-4B26-A691-DB82956D1E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" name="Obrázok 2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541ED2FB-3E5D-46AA-B5AD-A0F230D009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" name="Obrázok 2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90655FE3-BC4B-45EE-B4C6-4AC118A7D5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" name="Obrázok 2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2C568457-9241-438F-A49D-7861D43CD5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2"/>
  <sheetViews>
    <sheetView showGridLines="0" workbookViewId="0">
      <pane ySplit="1" topLeftCell="A42" activePane="bottomLeft" state="frozen"/>
      <selection pane="bottomLeft" activeCell="K7" sqref="K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72" t="s">
        <v>0</v>
      </c>
      <c r="B1" s="173"/>
      <c r="C1" s="173"/>
      <c r="D1" s="174" t="s">
        <v>1</v>
      </c>
      <c r="E1" s="173"/>
      <c r="F1" s="173"/>
      <c r="G1" s="173"/>
      <c r="H1" s="173"/>
      <c r="I1" s="173"/>
      <c r="J1" s="173"/>
      <c r="K1" s="175" t="s">
        <v>537</v>
      </c>
      <c r="L1" s="175"/>
      <c r="M1" s="175"/>
      <c r="N1" s="175"/>
      <c r="O1" s="175"/>
      <c r="P1" s="175"/>
      <c r="Q1" s="175"/>
      <c r="R1" s="175"/>
      <c r="S1" s="175"/>
      <c r="T1" s="173"/>
      <c r="U1" s="173"/>
      <c r="V1" s="173"/>
      <c r="W1" s="175" t="s">
        <v>538</v>
      </c>
      <c r="X1" s="175"/>
      <c r="Y1" s="175"/>
      <c r="Z1" s="175"/>
      <c r="AA1" s="175"/>
      <c r="AB1" s="175"/>
      <c r="AC1" s="175"/>
      <c r="AD1" s="175"/>
      <c r="AE1" s="175"/>
      <c r="AF1" s="175"/>
      <c r="AG1" s="173"/>
      <c r="AH1" s="173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78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216" t="s">
        <v>6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6.950000000000003" customHeight="1" x14ac:dyDescent="0.3">
      <c r="B4" s="17"/>
      <c r="C4" s="180" t="s">
        <v>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9"/>
      <c r="AS4" s="20" t="s">
        <v>10</v>
      </c>
      <c r="BE4" s="21" t="s">
        <v>11</v>
      </c>
      <c r="BS4" s="13" t="s">
        <v>12</v>
      </c>
    </row>
    <row r="5" spans="1:73" ht="14.45" customHeight="1" x14ac:dyDescent="0.3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185" t="s">
        <v>14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"/>
      <c r="AQ5" s="19"/>
      <c r="BE5" s="182" t="s">
        <v>15</v>
      </c>
      <c r="BS5" s="13" t="s">
        <v>7</v>
      </c>
    </row>
    <row r="6" spans="1:73" ht="36.950000000000003" customHeight="1" x14ac:dyDescent="0.3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186" t="s">
        <v>544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"/>
      <c r="AQ6" s="19"/>
      <c r="BE6" s="179"/>
      <c r="BS6" s="13" t="s">
        <v>7</v>
      </c>
    </row>
    <row r="7" spans="1:73" ht="14.45" customHeight="1" x14ac:dyDescent="0.3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18</v>
      </c>
      <c r="AL7" s="18"/>
      <c r="AM7" s="18"/>
      <c r="AN7" s="23" t="s">
        <v>3</v>
      </c>
      <c r="AO7" s="18"/>
      <c r="AP7" s="18"/>
      <c r="AQ7" s="19"/>
      <c r="BE7" s="179"/>
      <c r="BS7" s="13" t="s">
        <v>7</v>
      </c>
    </row>
    <row r="8" spans="1:73" ht="14.45" customHeight="1" x14ac:dyDescent="0.3">
      <c r="B8" s="17"/>
      <c r="C8" s="18"/>
      <c r="D8" s="25" t="s">
        <v>19</v>
      </c>
      <c r="E8" s="18"/>
      <c r="F8" s="18"/>
      <c r="G8" s="18"/>
      <c r="H8" s="18"/>
      <c r="I8" s="18"/>
      <c r="J8" s="18"/>
      <c r="K8" s="23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21</v>
      </c>
      <c r="AL8" s="18"/>
      <c r="AM8" s="18"/>
      <c r="AN8" s="26" t="s">
        <v>22</v>
      </c>
      <c r="AO8" s="18"/>
      <c r="AP8" s="18"/>
      <c r="AQ8" s="19"/>
      <c r="BE8" s="179"/>
      <c r="BS8" s="13" t="s">
        <v>7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9"/>
      <c r="BS9" s="13" t="s">
        <v>7</v>
      </c>
    </row>
    <row r="10" spans="1:73" ht="14.45" customHeight="1" x14ac:dyDescent="0.3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3</v>
      </c>
      <c r="AO10" s="18"/>
      <c r="AP10" s="18"/>
      <c r="AQ10" s="19"/>
      <c r="BE10" s="179"/>
      <c r="BS10" s="13" t="s">
        <v>7</v>
      </c>
    </row>
    <row r="11" spans="1:73" ht="18.399999999999999" customHeight="1" x14ac:dyDescent="0.3">
      <c r="B11" s="17"/>
      <c r="C11" s="18"/>
      <c r="D11" s="18"/>
      <c r="E11" s="23" t="s">
        <v>20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25</v>
      </c>
      <c r="AL11" s="18"/>
      <c r="AM11" s="18"/>
      <c r="AN11" s="23" t="s">
        <v>3</v>
      </c>
      <c r="AO11" s="18"/>
      <c r="AP11" s="18"/>
      <c r="AQ11" s="19"/>
      <c r="BE11" s="179"/>
      <c r="BS11" s="13" t="s">
        <v>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9"/>
      <c r="BS12" s="13" t="s">
        <v>7</v>
      </c>
    </row>
    <row r="13" spans="1:73" ht="14.45" customHeight="1" x14ac:dyDescent="0.3">
      <c r="B13" s="17"/>
      <c r="C13" s="18"/>
      <c r="D13" s="25" t="s">
        <v>26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27</v>
      </c>
      <c r="AO13" s="18"/>
      <c r="AP13" s="18"/>
      <c r="AQ13" s="19"/>
      <c r="BE13" s="179"/>
      <c r="BS13" s="13" t="s">
        <v>7</v>
      </c>
    </row>
    <row r="14" spans="1:73" ht="15" x14ac:dyDescent="0.3">
      <c r="B14" s="17"/>
      <c r="C14" s="18"/>
      <c r="D14" s="18"/>
      <c r="E14" s="187" t="s">
        <v>27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25" t="s">
        <v>25</v>
      </c>
      <c r="AL14" s="18"/>
      <c r="AM14" s="18"/>
      <c r="AN14" s="27" t="s">
        <v>27</v>
      </c>
      <c r="AO14" s="18"/>
      <c r="AP14" s="18"/>
      <c r="AQ14" s="19"/>
      <c r="BE14" s="179"/>
      <c r="BS14" s="13" t="s">
        <v>7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9"/>
      <c r="BS15" s="13" t="s">
        <v>4</v>
      </c>
    </row>
    <row r="16" spans="1:73" ht="14.45" customHeight="1" x14ac:dyDescent="0.3">
      <c r="B16" s="17"/>
      <c r="C16" s="18"/>
      <c r="D16" s="25" t="s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3</v>
      </c>
      <c r="AO16" s="18"/>
      <c r="AP16" s="18"/>
      <c r="AQ16" s="19"/>
      <c r="BE16" s="179"/>
      <c r="BS16" s="13" t="s">
        <v>4</v>
      </c>
    </row>
    <row r="17" spans="2:71" ht="18.399999999999999" customHeight="1" x14ac:dyDescent="0.3">
      <c r="B17" s="17"/>
      <c r="C17" s="18"/>
      <c r="D17" s="18"/>
      <c r="E17" s="23" t="s">
        <v>20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25</v>
      </c>
      <c r="AL17" s="18"/>
      <c r="AM17" s="18"/>
      <c r="AN17" s="23" t="s">
        <v>3</v>
      </c>
      <c r="AO17" s="18"/>
      <c r="AP17" s="18"/>
      <c r="AQ17" s="19"/>
      <c r="BE17" s="179"/>
      <c r="BS17" s="13" t="s">
        <v>29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9"/>
      <c r="BS18" s="13" t="s">
        <v>7</v>
      </c>
    </row>
    <row r="19" spans="2:71" ht="14.45" customHeight="1" x14ac:dyDescent="0.3">
      <c r="B19" s="17"/>
      <c r="C19" s="18"/>
      <c r="D19" s="25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3</v>
      </c>
      <c r="AO19" s="18"/>
      <c r="AP19" s="18"/>
      <c r="AQ19" s="19"/>
      <c r="BE19" s="179"/>
      <c r="BS19" s="13" t="s">
        <v>7</v>
      </c>
    </row>
    <row r="20" spans="2:71" ht="18.399999999999999" customHeight="1" x14ac:dyDescent="0.3">
      <c r="B20" s="17"/>
      <c r="C20" s="18"/>
      <c r="D20" s="18"/>
      <c r="E20" s="23" t="s">
        <v>20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25</v>
      </c>
      <c r="AL20" s="18"/>
      <c r="AM20" s="18"/>
      <c r="AN20" s="23" t="s">
        <v>3</v>
      </c>
      <c r="AO20" s="18"/>
      <c r="AP20" s="18"/>
      <c r="AQ20" s="19"/>
      <c r="BE20" s="179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9"/>
    </row>
    <row r="22" spans="2:71" ht="15" x14ac:dyDescent="0.3">
      <c r="B22" s="17"/>
      <c r="C22" s="18"/>
      <c r="D22" s="25" t="s">
        <v>31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9"/>
    </row>
    <row r="23" spans="2:71" ht="22.5" customHeight="1" x14ac:dyDescent="0.3">
      <c r="B23" s="17"/>
      <c r="C23" s="18"/>
      <c r="D23" s="18"/>
      <c r="E23" s="188" t="s">
        <v>3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"/>
      <c r="AP23" s="18"/>
      <c r="AQ23" s="19"/>
      <c r="BE23" s="179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9"/>
    </row>
    <row r="25" spans="2:71" ht="6.95" customHeight="1" x14ac:dyDescent="0.3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9"/>
    </row>
    <row r="26" spans="2:71" ht="14.45" customHeight="1" x14ac:dyDescent="0.3">
      <c r="B26" s="17"/>
      <c r="C26" s="18"/>
      <c r="D26" s="29" t="s">
        <v>32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9">
        <f>ROUND(AG87,2)</f>
        <v>0</v>
      </c>
      <c r="AL26" s="181"/>
      <c r="AM26" s="181"/>
      <c r="AN26" s="181"/>
      <c r="AO26" s="181"/>
      <c r="AP26" s="18"/>
      <c r="AQ26" s="19"/>
      <c r="BE26" s="179"/>
    </row>
    <row r="27" spans="2:71" ht="14.45" customHeight="1" x14ac:dyDescent="0.3">
      <c r="B27" s="17"/>
      <c r="C27" s="18"/>
      <c r="D27" s="29" t="s">
        <v>33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9">
        <f>ROUND(AG95,2)</f>
        <v>0</v>
      </c>
      <c r="AL27" s="181"/>
      <c r="AM27" s="181"/>
      <c r="AN27" s="181"/>
      <c r="AO27" s="181"/>
      <c r="AP27" s="18"/>
      <c r="AQ27" s="19"/>
      <c r="BE27" s="179"/>
    </row>
    <row r="28" spans="2:71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83"/>
    </row>
    <row r="29" spans="2:71" s="1" customFormat="1" ht="25.9" customHeight="1" x14ac:dyDescent="0.3">
      <c r="B29" s="30"/>
      <c r="C29" s="31"/>
      <c r="D29" s="33" t="s">
        <v>34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90">
        <f>ROUND(AK26+AK27,2)</f>
        <v>0</v>
      </c>
      <c r="AL29" s="191"/>
      <c r="AM29" s="191"/>
      <c r="AN29" s="191"/>
      <c r="AO29" s="191"/>
      <c r="AP29" s="31"/>
      <c r="AQ29" s="32"/>
      <c r="BE29" s="183"/>
    </row>
    <row r="30" spans="2:71" s="1" customFormat="1" ht="6.9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83"/>
    </row>
    <row r="31" spans="2:71" s="2" customFormat="1" ht="14.45" customHeight="1" x14ac:dyDescent="0.3">
      <c r="B31" s="35"/>
      <c r="C31" s="36"/>
      <c r="D31" s="37" t="s">
        <v>35</v>
      </c>
      <c r="E31" s="36"/>
      <c r="F31" s="37" t="s">
        <v>36</v>
      </c>
      <c r="G31" s="36"/>
      <c r="H31" s="36"/>
      <c r="I31" s="36"/>
      <c r="J31" s="36"/>
      <c r="K31" s="36"/>
      <c r="L31" s="192">
        <v>0.2</v>
      </c>
      <c r="M31" s="193"/>
      <c r="N31" s="193"/>
      <c r="O31" s="193"/>
      <c r="P31" s="36"/>
      <c r="Q31" s="36"/>
      <c r="R31" s="36"/>
      <c r="S31" s="36"/>
      <c r="T31" s="39" t="s">
        <v>37</v>
      </c>
      <c r="U31" s="36"/>
      <c r="V31" s="36"/>
      <c r="W31" s="194">
        <f>ROUND(AZ87+SUM(CD96:CD100),2)</f>
        <v>0</v>
      </c>
      <c r="X31" s="193"/>
      <c r="Y31" s="193"/>
      <c r="Z31" s="193"/>
      <c r="AA31" s="193"/>
      <c r="AB31" s="193"/>
      <c r="AC31" s="193"/>
      <c r="AD31" s="193"/>
      <c r="AE31" s="193"/>
      <c r="AF31" s="36"/>
      <c r="AG31" s="36"/>
      <c r="AH31" s="36"/>
      <c r="AI31" s="36"/>
      <c r="AJ31" s="36"/>
      <c r="AK31" s="194">
        <f>ROUND(AV87+SUM(BY96:BY100),2)</f>
        <v>0</v>
      </c>
      <c r="AL31" s="193"/>
      <c r="AM31" s="193"/>
      <c r="AN31" s="193"/>
      <c r="AO31" s="193"/>
      <c r="AP31" s="36"/>
      <c r="AQ31" s="40"/>
      <c r="BE31" s="184"/>
    </row>
    <row r="32" spans="2:71" s="2" customFormat="1" ht="14.45" customHeight="1" x14ac:dyDescent="0.3">
      <c r="B32" s="35"/>
      <c r="C32" s="36"/>
      <c r="D32" s="36"/>
      <c r="E32" s="36"/>
      <c r="F32" s="37" t="s">
        <v>38</v>
      </c>
      <c r="G32" s="36"/>
      <c r="H32" s="36"/>
      <c r="I32" s="36"/>
      <c r="J32" s="36"/>
      <c r="K32" s="36"/>
      <c r="L32" s="192">
        <v>0.2</v>
      </c>
      <c r="M32" s="193"/>
      <c r="N32" s="193"/>
      <c r="O32" s="193"/>
      <c r="P32" s="36"/>
      <c r="Q32" s="36"/>
      <c r="R32" s="36"/>
      <c r="S32" s="36"/>
      <c r="T32" s="39" t="s">
        <v>37</v>
      </c>
      <c r="U32" s="36"/>
      <c r="V32" s="36"/>
      <c r="W32" s="194">
        <f>ROUND(BA87+SUM(CE96:CE100),2)</f>
        <v>0</v>
      </c>
      <c r="X32" s="193"/>
      <c r="Y32" s="193"/>
      <c r="Z32" s="193"/>
      <c r="AA32" s="193"/>
      <c r="AB32" s="193"/>
      <c r="AC32" s="193"/>
      <c r="AD32" s="193"/>
      <c r="AE32" s="193"/>
      <c r="AF32" s="36"/>
      <c r="AG32" s="36"/>
      <c r="AH32" s="36"/>
      <c r="AI32" s="36"/>
      <c r="AJ32" s="36"/>
      <c r="AK32" s="194">
        <f>ROUND(AW87+SUM(BZ96:BZ100),2)</f>
        <v>0</v>
      </c>
      <c r="AL32" s="193"/>
      <c r="AM32" s="193"/>
      <c r="AN32" s="193"/>
      <c r="AO32" s="193"/>
      <c r="AP32" s="36"/>
      <c r="AQ32" s="40"/>
      <c r="BE32" s="184"/>
    </row>
    <row r="33" spans="2:57" s="2" customFormat="1" ht="14.45" hidden="1" customHeight="1" x14ac:dyDescent="0.3">
      <c r="B33" s="35"/>
      <c r="C33" s="36"/>
      <c r="D33" s="36"/>
      <c r="E33" s="36"/>
      <c r="F33" s="37" t="s">
        <v>39</v>
      </c>
      <c r="G33" s="36"/>
      <c r="H33" s="36"/>
      <c r="I33" s="36"/>
      <c r="J33" s="36"/>
      <c r="K33" s="36"/>
      <c r="L33" s="192">
        <v>0.2</v>
      </c>
      <c r="M33" s="193"/>
      <c r="N33" s="193"/>
      <c r="O33" s="193"/>
      <c r="P33" s="36"/>
      <c r="Q33" s="36"/>
      <c r="R33" s="36"/>
      <c r="S33" s="36"/>
      <c r="T33" s="39" t="s">
        <v>37</v>
      </c>
      <c r="U33" s="36"/>
      <c r="V33" s="36"/>
      <c r="W33" s="194">
        <f>ROUND(BB87+SUM(CF96:CF100),2)</f>
        <v>0</v>
      </c>
      <c r="X33" s="193"/>
      <c r="Y33" s="193"/>
      <c r="Z33" s="193"/>
      <c r="AA33" s="193"/>
      <c r="AB33" s="193"/>
      <c r="AC33" s="193"/>
      <c r="AD33" s="193"/>
      <c r="AE33" s="193"/>
      <c r="AF33" s="36"/>
      <c r="AG33" s="36"/>
      <c r="AH33" s="36"/>
      <c r="AI33" s="36"/>
      <c r="AJ33" s="36"/>
      <c r="AK33" s="194">
        <v>0</v>
      </c>
      <c r="AL33" s="193"/>
      <c r="AM33" s="193"/>
      <c r="AN33" s="193"/>
      <c r="AO33" s="193"/>
      <c r="AP33" s="36"/>
      <c r="AQ33" s="40"/>
      <c r="BE33" s="184"/>
    </row>
    <row r="34" spans="2:57" s="2" customFormat="1" ht="14.45" hidden="1" customHeight="1" x14ac:dyDescent="0.3">
      <c r="B34" s="35"/>
      <c r="C34" s="36"/>
      <c r="D34" s="36"/>
      <c r="E34" s="36"/>
      <c r="F34" s="37" t="s">
        <v>40</v>
      </c>
      <c r="G34" s="36"/>
      <c r="H34" s="36"/>
      <c r="I34" s="36"/>
      <c r="J34" s="36"/>
      <c r="K34" s="36"/>
      <c r="L34" s="192">
        <v>0.2</v>
      </c>
      <c r="M34" s="193"/>
      <c r="N34" s="193"/>
      <c r="O34" s="193"/>
      <c r="P34" s="36"/>
      <c r="Q34" s="36"/>
      <c r="R34" s="36"/>
      <c r="S34" s="36"/>
      <c r="T34" s="39" t="s">
        <v>37</v>
      </c>
      <c r="U34" s="36"/>
      <c r="V34" s="36"/>
      <c r="W34" s="194">
        <f>ROUND(BC87+SUM(CG96:CG100),2)</f>
        <v>0</v>
      </c>
      <c r="X34" s="193"/>
      <c r="Y34" s="193"/>
      <c r="Z34" s="193"/>
      <c r="AA34" s="193"/>
      <c r="AB34" s="193"/>
      <c r="AC34" s="193"/>
      <c r="AD34" s="193"/>
      <c r="AE34" s="193"/>
      <c r="AF34" s="36"/>
      <c r="AG34" s="36"/>
      <c r="AH34" s="36"/>
      <c r="AI34" s="36"/>
      <c r="AJ34" s="36"/>
      <c r="AK34" s="194">
        <v>0</v>
      </c>
      <c r="AL34" s="193"/>
      <c r="AM34" s="193"/>
      <c r="AN34" s="193"/>
      <c r="AO34" s="193"/>
      <c r="AP34" s="36"/>
      <c r="AQ34" s="40"/>
      <c r="BE34" s="184"/>
    </row>
    <row r="35" spans="2:57" s="2" customFormat="1" ht="14.45" hidden="1" customHeight="1" x14ac:dyDescent="0.3">
      <c r="B35" s="35"/>
      <c r="C35" s="36"/>
      <c r="D35" s="36"/>
      <c r="E35" s="36"/>
      <c r="F35" s="37" t="s">
        <v>41</v>
      </c>
      <c r="G35" s="36"/>
      <c r="H35" s="36"/>
      <c r="I35" s="36"/>
      <c r="J35" s="36"/>
      <c r="K35" s="36"/>
      <c r="L35" s="192">
        <v>0</v>
      </c>
      <c r="M35" s="193"/>
      <c r="N35" s="193"/>
      <c r="O35" s="193"/>
      <c r="P35" s="36"/>
      <c r="Q35" s="36"/>
      <c r="R35" s="36"/>
      <c r="S35" s="36"/>
      <c r="T35" s="39" t="s">
        <v>37</v>
      </c>
      <c r="U35" s="36"/>
      <c r="V35" s="36"/>
      <c r="W35" s="194">
        <f>ROUND(BD87+SUM(CH96:CH100),2)</f>
        <v>0</v>
      </c>
      <c r="X35" s="193"/>
      <c r="Y35" s="193"/>
      <c r="Z35" s="193"/>
      <c r="AA35" s="193"/>
      <c r="AB35" s="193"/>
      <c r="AC35" s="193"/>
      <c r="AD35" s="193"/>
      <c r="AE35" s="193"/>
      <c r="AF35" s="36"/>
      <c r="AG35" s="36"/>
      <c r="AH35" s="36"/>
      <c r="AI35" s="36"/>
      <c r="AJ35" s="36"/>
      <c r="AK35" s="194">
        <v>0</v>
      </c>
      <c r="AL35" s="193"/>
      <c r="AM35" s="193"/>
      <c r="AN35" s="193"/>
      <c r="AO35" s="193"/>
      <c r="AP35" s="36"/>
      <c r="AQ35" s="40"/>
    </row>
    <row r="36" spans="2:57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57" s="1" customFormat="1" ht="25.9" customHeight="1" x14ac:dyDescent="0.3">
      <c r="B37" s="30"/>
      <c r="C37" s="41"/>
      <c r="D37" s="42" t="s">
        <v>42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43</v>
      </c>
      <c r="U37" s="43"/>
      <c r="V37" s="43"/>
      <c r="W37" s="43"/>
      <c r="X37" s="195" t="s">
        <v>44</v>
      </c>
      <c r="Y37" s="196"/>
      <c r="Z37" s="196"/>
      <c r="AA37" s="196"/>
      <c r="AB37" s="196"/>
      <c r="AC37" s="43"/>
      <c r="AD37" s="43"/>
      <c r="AE37" s="43"/>
      <c r="AF37" s="43"/>
      <c r="AG37" s="43"/>
      <c r="AH37" s="43"/>
      <c r="AI37" s="43"/>
      <c r="AJ37" s="43"/>
      <c r="AK37" s="197">
        <f>SUM(AK29:AK35)</f>
        <v>0</v>
      </c>
      <c r="AL37" s="196"/>
      <c r="AM37" s="196"/>
      <c r="AN37" s="196"/>
      <c r="AO37" s="198"/>
      <c r="AP37" s="41"/>
      <c r="AQ37" s="32"/>
    </row>
    <row r="38" spans="2:57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57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57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57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57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57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57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57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57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57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57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 x14ac:dyDescent="0.3">
      <c r="B49" s="30"/>
      <c r="C49" s="31"/>
      <c r="D49" s="45" t="s">
        <v>45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46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x14ac:dyDescent="0.3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x14ac:dyDescent="0.3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x14ac:dyDescent="0.3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x14ac:dyDescent="0.3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x14ac:dyDescent="0.3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x14ac:dyDescent="0.3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x14ac:dyDescent="0.3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x14ac:dyDescent="0.3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 x14ac:dyDescent="0.3">
      <c r="B58" s="30"/>
      <c r="C58" s="31"/>
      <c r="D58" s="50" t="s">
        <v>47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48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47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48</v>
      </c>
      <c r="AN58" s="51"/>
      <c r="AO58" s="53"/>
      <c r="AP58" s="31"/>
      <c r="AQ58" s="32"/>
    </row>
    <row r="59" spans="2:43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 x14ac:dyDescent="0.3">
      <c r="B60" s="30"/>
      <c r="C60" s="31"/>
      <c r="D60" s="45" t="s">
        <v>49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50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x14ac:dyDescent="0.3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x14ac:dyDescent="0.3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x14ac:dyDescent="0.3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x14ac:dyDescent="0.3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x14ac:dyDescent="0.3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x14ac:dyDescent="0.3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x14ac:dyDescent="0.3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x14ac:dyDescent="0.3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 x14ac:dyDescent="0.3">
      <c r="B69" s="30"/>
      <c r="C69" s="31"/>
      <c r="D69" s="50" t="s">
        <v>47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48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47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48</v>
      </c>
      <c r="AN69" s="51"/>
      <c r="AO69" s="53"/>
      <c r="AP69" s="31"/>
      <c r="AQ69" s="32"/>
    </row>
    <row r="70" spans="2:43" s="1" customFormat="1" ht="6.95" customHeight="1" x14ac:dyDescent="0.3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 x14ac:dyDescent="0.3">
      <c r="B76" s="30"/>
      <c r="C76" s="180" t="s">
        <v>51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32"/>
    </row>
    <row r="77" spans="2:43" s="3" customFormat="1" ht="14.45" customHeight="1" x14ac:dyDescent="0.3">
      <c r="B77" s="60"/>
      <c r="C77" s="25" t="s">
        <v>13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87-2017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0000000000003" customHeight="1" x14ac:dyDescent="0.3">
      <c r="B78" s="63"/>
      <c r="C78" s="64" t="s">
        <v>16</v>
      </c>
      <c r="D78" s="65"/>
      <c r="E78" s="65"/>
      <c r="F78" s="65"/>
      <c r="G78" s="65"/>
      <c r="H78" s="65"/>
      <c r="I78" s="65"/>
      <c r="J78" s="65"/>
      <c r="K78" s="65"/>
      <c r="L78" s="200" t="str">
        <f>K6</f>
        <v>Viacúčelová budova kultúrneho domu - stavebné úpravy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5"/>
      <c r="AQ78" s="66"/>
    </row>
    <row r="79" spans="2:43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 x14ac:dyDescent="0.3">
      <c r="B80" s="30"/>
      <c r="C80" s="25" t="s">
        <v>19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 xml:space="preserve"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21</v>
      </c>
      <c r="AJ80" s="31"/>
      <c r="AK80" s="31"/>
      <c r="AL80" s="31"/>
      <c r="AM80" s="68" t="str">
        <f>IF(AN8= "","",AN8)</f>
        <v>26. 10. 2017</v>
      </c>
      <c r="AN80" s="31"/>
      <c r="AO80" s="31"/>
      <c r="AP80" s="31"/>
      <c r="AQ80" s="32"/>
    </row>
    <row r="81" spans="1:89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89" s="1" customFormat="1" ht="15" x14ac:dyDescent="0.3">
      <c r="B82" s="30"/>
      <c r="C82" s="25" t="s">
        <v>23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 xml:space="preserve"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28</v>
      </c>
      <c r="AJ82" s="31"/>
      <c r="AK82" s="31"/>
      <c r="AL82" s="31"/>
      <c r="AM82" s="202" t="str">
        <f>IF(E17="","",E17)</f>
        <v xml:space="preserve"> </v>
      </c>
      <c r="AN82" s="199"/>
      <c r="AO82" s="199"/>
      <c r="AP82" s="199"/>
      <c r="AQ82" s="32"/>
      <c r="AS82" s="203" t="s">
        <v>52</v>
      </c>
      <c r="AT82" s="204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89" s="1" customFormat="1" ht="15" x14ac:dyDescent="0.3">
      <c r="B83" s="30"/>
      <c r="C83" s="25" t="s">
        <v>26</v>
      </c>
      <c r="D83" s="31"/>
      <c r="E83" s="31"/>
      <c r="F83" s="31"/>
      <c r="G83" s="31"/>
      <c r="H83" s="31"/>
      <c r="I83" s="31"/>
      <c r="J83" s="31"/>
      <c r="K83" s="31"/>
      <c r="L83" s="61" t="str">
        <f>IF(E14= 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30</v>
      </c>
      <c r="AJ83" s="31"/>
      <c r="AK83" s="31"/>
      <c r="AL83" s="31"/>
      <c r="AM83" s="202" t="str">
        <f>IF(E20="","",E20)</f>
        <v xml:space="preserve"> </v>
      </c>
      <c r="AN83" s="199"/>
      <c r="AO83" s="199"/>
      <c r="AP83" s="199"/>
      <c r="AQ83" s="32"/>
      <c r="AS83" s="205"/>
      <c r="AT83" s="199"/>
      <c r="AU83" s="31"/>
      <c r="AV83" s="31"/>
      <c r="AW83" s="31"/>
      <c r="AX83" s="31"/>
      <c r="AY83" s="31"/>
      <c r="AZ83" s="31"/>
      <c r="BA83" s="31"/>
      <c r="BB83" s="31"/>
      <c r="BC83" s="31"/>
      <c r="BD83" s="70"/>
    </row>
    <row r="84" spans="1:89" s="1" customFormat="1" ht="10.9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05"/>
      <c r="AT84" s="199"/>
      <c r="AU84" s="31"/>
      <c r="AV84" s="31"/>
      <c r="AW84" s="31"/>
      <c r="AX84" s="31"/>
      <c r="AY84" s="31"/>
      <c r="AZ84" s="31"/>
      <c r="BA84" s="31"/>
      <c r="BB84" s="31"/>
      <c r="BC84" s="31"/>
      <c r="BD84" s="70"/>
    </row>
    <row r="85" spans="1:89" s="1" customFormat="1" ht="29.25" customHeight="1" x14ac:dyDescent="0.3">
      <c r="B85" s="30"/>
      <c r="C85" s="206" t="s">
        <v>53</v>
      </c>
      <c r="D85" s="207"/>
      <c r="E85" s="207"/>
      <c r="F85" s="207"/>
      <c r="G85" s="207"/>
      <c r="H85" s="71"/>
      <c r="I85" s="208" t="s">
        <v>54</v>
      </c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 t="s">
        <v>55</v>
      </c>
      <c r="AH85" s="207"/>
      <c r="AI85" s="207"/>
      <c r="AJ85" s="207"/>
      <c r="AK85" s="207"/>
      <c r="AL85" s="207"/>
      <c r="AM85" s="207"/>
      <c r="AN85" s="208" t="s">
        <v>56</v>
      </c>
      <c r="AO85" s="207"/>
      <c r="AP85" s="209"/>
      <c r="AQ85" s="32"/>
      <c r="AS85" s="72" t="s">
        <v>57</v>
      </c>
      <c r="AT85" s="73" t="s">
        <v>58</v>
      </c>
      <c r="AU85" s="73" t="s">
        <v>59</v>
      </c>
      <c r="AV85" s="73" t="s">
        <v>60</v>
      </c>
      <c r="AW85" s="73" t="s">
        <v>61</v>
      </c>
      <c r="AX85" s="73" t="s">
        <v>62</v>
      </c>
      <c r="AY85" s="73" t="s">
        <v>63</v>
      </c>
      <c r="AZ85" s="73" t="s">
        <v>64</v>
      </c>
      <c r="BA85" s="73" t="s">
        <v>65</v>
      </c>
      <c r="BB85" s="73" t="s">
        <v>66</v>
      </c>
      <c r="BC85" s="73" t="s">
        <v>67</v>
      </c>
      <c r="BD85" s="74" t="s">
        <v>68</v>
      </c>
    </row>
    <row r="86" spans="1:89" s="1" customFormat="1" ht="10.9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5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89" s="4" customFormat="1" ht="32.450000000000003" customHeight="1" x14ac:dyDescent="0.3">
      <c r="B87" s="63"/>
      <c r="C87" s="76" t="s">
        <v>69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18">
        <f>ROUND(SUM(AG88:AG93),2)</f>
        <v>0</v>
      </c>
      <c r="AH87" s="218"/>
      <c r="AI87" s="218"/>
      <c r="AJ87" s="218"/>
      <c r="AK87" s="218"/>
      <c r="AL87" s="218"/>
      <c r="AM87" s="218"/>
      <c r="AN87" s="219">
        <f t="shared" ref="AN87:AN93" si="0">SUM(AG87,AT87)</f>
        <v>0</v>
      </c>
      <c r="AO87" s="219"/>
      <c r="AP87" s="219"/>
      <c r="AQ87" s="66"/>
      <c r="AS87" s="78">
        <f>ROUND(SUM(AS88:AS93),2)</f>
        <v>0</v>
      </c>
      <c r="AT87" s="79">
        <f t="shared" ref="AT87:AT93" si="1">ROUND(SUM(AV87:AW87),2)</f>
        <v>0</v>
      </c>
      <c r="AU87" s="80">
        <f>ROUND(SUM(AU88:AU93),5)</f>
        <v>0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ROUND(SUM(AZ88:AZ93),2)</f>
        <v>0</v>
      </c>
      <c r="BA87" s="79">
        <f>ROUND(SUM(BA88:BA93),2)</f>
        <v>0</v>
      </c>
      <c r="BB87" s="79">
        <f>ROUND(SUM(BB88:BB93),2)</f>
        <v>0</v>
      </c>
      <c r="BC87" s="79">
        <f>ROUND(SUM(BC88:BC93),2)</f>
        <v>0</v>
      </c>
      <c r="BD87" s="81">
        <f>ROUND(SUM(BD88:BD93),2)</f>
        <v>0</v>
      </c>
      <c r="BS87" s="82" t="s">
        <v>70</v>
      </c>
      <c r="BT87" s="82" t="s">
        <v>71</v>
      </c>
      <c r="BU87" s="83" t="s">
        <v>72</v>
      </c>
      <c r="BV87" s="82" t="s">
        <v>73</v>
      </c>
      <c r="BW87" s="82" t="s">
        <v>74</v>
      </c>
      <c r="BX87" s="82" t="s">
        <v>75</v>
      </c>
    </row>
    <row r="88" spans="1:89" s="5" customFormat="1" ht="22.5" customHeight="1" x14ac:dyDescent="0.3">
      <c r="A88" s="171" t="s">
        <v>539</v>
      </c>
      <c r="B88" s="84"/>
      <c r="C88" s="85"/>
      <c r="D88" s="212" t="s">
        <v>76</v>
      </c>
      <c r="E88" s="211"/>
      <c r="F88" s="211"/>
      <c r="G88" s="211"/>
      <c r="H88" s="211"/>
      <c r="I88" s="86"/>
      <c r="J88" s="212" t="s">
        <v>77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0">
        <f>'01 - Zateplenie fasády'!M30</f>
        <v>0</v>
      </c>
      <c r="AH88" s="211"/>
      <c r="AI88" s="211"/>
      <c r="AJ88" s="211"/>
      <c r="AK88" s="211"/>
      <c r="AL88" s="211"/>
      <c r="AM88" s="211"/>
      <c r="AN88" s="210">
        <f t="shared" si="0"/>
        <v>0</v>
      </c>
      <c r="AO88" s="211"/>
      <c r="AP88" s="211"/>
      <c r="AQ88" s="87"/>
      <c r="AS88" s="88">
        <f>'01 - Zateplenie fasády'!M28</f>
        <v>0</v>
      </c>
      <c r="AT88" s="89">
        <f t="shared" si="1"/>
        <v>0</v>
      </c>
      <c r="AU88" s="90">
        <f>'01 - Zateplenie fasády'!W122</f>
        <v>0</v>
      </c>
      <c r="AV88" s="89">
        <f>'01 - Zateplenie fasády'!M32</f>
        <v>0</v>
      </c>
      <c r="AW88" s="89">
        <f>'01 - Zateplenie fasády'!M33</f>
        <v>0</v>
      </c>
      <c r="AX88" s="89">
        <f>'01 - Zateplenie fasády'!M34</f>
        <v>0</v>
      </c>
      <c r="AY88" s="89">
        <f>'01 - Zateplenie fasády'!M35</f>
        <v>0</v>
      </c>
      <c r="AZ88" s="89">
        <f>'01 - Zateplenie fasády'!H32</f>
        <v>0</v>
      </c>
      <c r="BA88" s="89">
        <f>'01 - Zateplenie fasády'!H33</f>
        <v>0</v>
      </c>
      <c r="BB88" s="89">
        <f>'01 - Zateplenie fasády'!H34</f>
        <v>0</v>
      </c>
      <c r="BC88" s="89">
        <f>'01 - Zateplenie fasády'!H35</f>
        <v>0</v>
      </c>
      <c r="BD88" s="91">
        <f>'01 - Zateplenie fasády'!H36</f>
        <v>0</v>
      </c>
      <c r="BT88" s="92" t="s">
        <v>78</v>
      </c>
      <c r="BV88" s="92" t="s">
        <v>73</v>
      </c>
      <c r="BW88" s="92" t="s">
        <v>79</v>
      </c>
      <c r="BX88" s="92" t="s">
        <v>74</v>
      </c>
    </row>
    <row r="89" spans="1:89" s="5" customFormat="1" ht="22.5" customHeight="1" x14ac:dyDescent="0.3">
      <c r="A89" s="171" t="s">
        <v>539</v>
      </c>
      <c r="B89" s="84"/>
      <c r="C89" s="85"/>
      <c r="D89" s="212" t="s">
        <v>80</v>
      </c>
      <c r="E89" s="211"/>
      <c r="F89" s="211"/>
      <c r="G89" s="211"/>
      <c r="H89" s="211"/>
      <c r="I89" s="86"/>
      <c r="J89" s="212" t="s">
        <v>81</v>
      </c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0">
        <f>'02 - Zateplenie strechy'!M30</f>
        <v>0</v>
      </c>
      <c r="AH89" s="211"/>
      <c r="AI89" s="211"/>
      <c r="AJ89" s="211"/>
      <c r="AK89" s="211"/>
      <c r="AL89" s="211"/>
      <c r="AM89" s="211"/>
      <c r="AN89" s="210">
        <f t="shared" si="0"/>
        <v>0</v>
      </c>
      <c r="AO89" s="211"/>
      <c r="AP89" s="211"/>
      <c r="AQ89" s="87"/>
      <c r="AS89" s="88">
        <f>'02 - Zateplenie strechy'!M28</f>
        <v>0</v>
      </c>
      <c r="AT89" s="89">
        <f t="shared" si="1"/>
        <v>0</v>
      </c>
      <c r="AU89" s="90">
        <f>'02 - Zateplenie strechy'!W120</f>
        <v>0</v>
      </c>
      <c r="AV89" s="89">
        <f>'02 - Zateplenie strechy'!M32</f>
        <v>0</v>
      </c>
      <c r="AW89" s="89">
        <f>'02 - Zateplenie strechy'!M33</f>
        <v>0</v>
      </c>
      <c r="AX89" s="89">
        <f>'02 - Zateplenie strechy'!M34</f>
        <v>0</v>
      </c>
      <c r="AY89" s="89">
        <f>'02 - Zateplenie strechy'!M35</f>
        <v>0</v>
      </c>
      <c r="AZ89" s="89">
        <f>'02 - Zateplenie strechy'!H32</f>
        <v>0</v>
      </c>
      <c r="BA89" s="89">
        <f>'02 - Zateplenie strechy'!H33</f>
        <v>0</v>
      </c>
      <c r="BB89" s="89">
        <f>'02 - Zateplenie strechy'!H34</f>
        <v>0</v>
      </c>
      <c r="BC89" s="89">
        <f>'02 - Zateplenie strechy'!H35</f>
        <v>0</v>
      </c>
      <c r="BD89" s="91">
        <f>'02 - Zateplenie strechy'!H36</f>
        <v>0</v>
      </c>
      <c r="BT89" s="92" t="s">
        <v>78</v>
      </c>
      <c r="BV89" s="92" t="s">
        <v>73</v>
      </c>
      <c r="BW89" s="92" t="s">
        <v>82</v>
      </c>
      <c r="BX89" s="92" t="s">
        <v>74</v>
      </c>
    </row>
    <row r="90" spans="1:89" s="5" customFormat="1" ht="22.5" customHeight="1" x14ac:dyDescent="0.3">
      <c r="A90" s="171" t="s">
        <v>539</v>
      </c>
      <c r="B90" s="84"/>
      <c r="C90" s="85"/>
      <c r="D90" s="212" t="s">
        <v>83</v>
      </c>
      <c r="E90" s="211"/>
      <c r="F90" s="211"/>
      <c r="G90" s="211"/>
      <c r="H90" s="211"/>
      <c r="I90" s="86"/>
      <c r="J90" s="212" t="s">
        <v>84</v>
      </c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0">
        <f>'03 - Výmena okien a dverí'!M30</f>
        <v>0</v>
      </c>
      <c r="AH90" s="211"/>
      <c r="AI90" s="211"/>
      <c r="AJ90" s="211"/>
      <c r="AK90" s="211"/>
      <c r="AL90" s="211"/>
      <c r="AM90" s="211"/>
      <c r="AN90" s="210">
        <f t="shared" si="0"/>
        <v>0</v>
      </c>
      <c r="AO90" s="211"/>
      <c r="AP90" s="211"/>
      <c r="AQ90" s="87"/>
      <c r="AS90" s="88">
        <f>'03 - Výmena okien a dverí'!M28</f>
        <v>0</v>
      </c>
      <c r="AT90" s="89">
        <f t="shared" si="1"/>
        <v>0</v>
      </c>
      <c r="AU90" s="90">
        <f>'03 - Výmena okien a dverí'!W117</f>
        <v>0</v>
      </c>
      <c r="AV90" s="89">
        <f>'03 - Výmena okien a dverí'!M32</f>
        <v>0</v>
      </c>
      <c r="AW90" s="89">
        <f>'03 - Výmena okien a dverí'!M33</f>
        <v>0</v>
      </c>
      <c r="AX90" s="89">
        <f>'03 - Výmena okien a dverí'!M34</f>
        <v>0</v>
      </c>
      <c r="AY90" s="89">
        <f>'03 - Výmena okien a dverí'!M35</f>
        <v>0</v>
      </c>
      <c r="AZ90" s="89">
        <f>'03 - Výmena okien a dverí'!H32</f>
        <v>0</v>
      </c>
      <c r="BA90" s="89">
        <f>'03 - Výmena okien a dverí'!H33</f>
        <v>0</v>
      </c>
      <c r="BB90" s="89">
        <f>'03 - Výmena okien a dverí'!H34</f>
        <v>0</v>
      </c>
      <c r="BC90" s="89">
        <f>'03 - Výmena okien a dverí'!H35</f>
        <v>0</v>
      </c>
      <c r="BD90" s="91">
        <f>'03 - Výmena okien a dverí'!H36</f>
        <v>0</v>
      </c>
      <c r="BT90" s="92" t="s">
        <v>78</v>
      </c>
      <c r="BV90" s="92" t="s">
        <v>73</v>
      </c>
      <c r="BW90" s="92" t="s">
        <v>85</v>
      </c>
      <c r="BX90" s="92" t="s">
        <v>74</v>
      </c>
    </row>
    <row r="91" spans="1:89" s="5" customFormat="1" ht="22.5" customHeight="1" x14ac:dyDescent="0.3">
      <c r="A91" s="171" t="s">
        <v>539</v>
      </c>
      <c r="B91" s="84"/>
      <c r="C91" s="85"/>
      <c r="D91" s="212" t="s">
        <v>86</v>
      </c>
      <c r="E91" s="211"/>
      <c r="F91" s="211"/>
      <c r="G91" s="211"/>
      <c r="H91" s="211"/>
      <c r="I91" s="86"/>
      <c r="J91" s="212" t="s">
        <v>87</v>
      </c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0">
        <f>'05 - Spevnené plochy a ze...'!M30</f>
        <v>0</v>
      </c>
      <c r="AH91" s="211"/>
      <c r="AI91" s="211"/>
      <c r="AJ91" s="211"/>
      <c r="AK91" s="211"/>
      <c r="AL91" s="211"/>
      <c r="AM91" s="211"/>
      <c r="AN91" s="210">
        <f t="shared" si="0"/>
        <v>0</v>
      </c>
      <c r="AO91" s="211"/>
      <c r="AP91" s="211"/>
      <c r="AQ91" s="87"/>
      <c r="AS91" s="88">
        <f>'05 - Spevnené plochy a ze...'!M28</f>
        <v>0</v>
      </c>
      <c r="AT91" s="89">
        <f t="shared" si="1"/>
        <v>0</v>
      </c>
      <c r="AU91" s="90">
        <f>'05 - Spevnené plochy a ze...'!W119</f>
        <v>0</v>
      </c>
      <c r="AV91" s="89">
        <f>'05 - Spevnené plochy a ze...'!M32</f>
        <v>0</v>
      </c>
      <c r="AW91" s="89">
        <f>'05 - Spevnené plochy a ze...'!M33</f>
        <v>0</v>
      </c>
      <c r="AX91" s="89">
        <f>'05 - Spevnené plochy a ze...'!M34</f>
        <v>0</v>
      </c>
      <c r="AY91" s="89">
        <f>'05 - Spevnené plochy a ze...'!M35</f>
        <v>0</v>
      </c>
      <c r="AZ91" s="89">
        <f>'05 - Spevnené plochy a ze...'!H32</f>
        <v>0</v>
      </c>
      <c r="BA91" s="89">
        <f>'05 - Spevnené plochy a ze...'!H33</f>
        <v>0</v>
      </c>
      <c r="BB91" s="89">
        <f>'05 - Spevnené plochy a ze...'!H34</f>
        <v>0</v>
      </c>
      <c r="BC91" s="89">
        <f>'05 - Spevnené plochy a ze...'!H35</f>
        <v>0</v>
      </c>
      <c r="BD91" s="91">
        <f>'05 - Spevnené plochy a ze...'!H36</f>
        <v>0</v>
      </c>
      <c r="BT91" s="92" t="s">
        <v>78</v>
      </c>
      <c r="BV91" s="92" t="s">
        <v>73</v>
      </c>
      <c r="BW91" s="92" t="s">
        <v>88</v>
      </c>
      <c r="BX91" s="92" t="s">
        <v>74</v>
      </c>
    </row>
    <row r="92" spans="1:89" s="5" customFormat="1" ht="22.5" customHeight="1" x14ac:dyDescent="0.3">
      <c r="A92" s="171" t="s">
        <v>539</v>
      </c>
      <c r="B92" s="84"/>
      <c r="C92" s="85"/>
      <c r="D92" s="212" t="s">
        <v>89</v>
      </c>
      <c r="E92" s="211"/>
      <c r="F92" s="211"/>
      <c r="G92" s="211"/>
      <c r="H92" s="211"/>
      <c r="I92" s="86"/>
      <c r="J92" s="212" t="s">
        <v>90</v>
      </c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0">
        <f>'06 - Elektroinštalácia'!M30</f>
        <v>0</v>
      </c>
      <c r="AH92" s="211"/>
      <c r="AI92" s="211"/>
      <c r="AJ92" s="211"/>
      <c r="AK92" s="211"/>
      <c r="AL92" s="211"/>
      <c r="AM92" s="211"/>
      <c r="AN92" s="210">
        <f t="shared" si="0"/>
        <v>0</v>
      </c>
      <c r="AO92" s="211"/>
      <c r="AP92" s="211"/>
      <c r="AQ92" s="87"/>
      <c r="AS92" s="88">
        <f>'06 - Elektroinštalácia'!M28</f>
        <v>0</v>
      </c>
      <c r="AT92" s="89">
        <f t="shared" si="1"/>
        <v>0</v>
      </c>
      <c r="AU92" s="90">
        <f>'06 - Elektroinštalácia'!W120</f>
        <v>0</v>
      </c>
      <c r="AV92" s="89">
        <f>'06 - Elektroinštalácia'!M32</f>
        <v>0</v>
      </c>
      <c r="AW92" s="89">
        <f>'06 - Elektroinštalácia'!M33</f>
        <v>0</v>
      </c>
      <c r="AX92" s="89">
        <f>'06 - Elektroinštalácia'!M34</f>
        <v>0</v>
      </c>
      <c r="AY92" s="89">
        <f>'06 - Elektroinštalácia'!M35</f>
        <v>0</v>
      </c>
      <c r="AZ92" s="89">
        <f>'06 - Elektroinštalácia'!H32</f>
        <v>0</v>
      </c>
      <c r="BA92" s="89">
        <f>'06 - Elektroinštalácia'!H33</f>
        <v>0</v>
      </c>
      <c r="BB92" s="89">
        <f>'06 - Elektroinštalácia'!H34</f>
        <v>0</v>
      </c>
      <c r="BC92" s="89">
        <f>'06 - Elektroinštalácia'!H35</f>
        <v>0</v>
      </c>
      <c r="BD92" s="91">
        <f>'06 - Elektroinštalácia'!H36</f>
        <v>0</v>
      </c>
      <c r="BT92" s="92" t="s">
        <v>78</v>
      </c>
      <c r="BV92" s="92" t="s">
        <v>73</v>
      </c>
      <c r="BW92" s="92" t="s">
        <v>91</v>
      </c>
      <c r="BX92" s="92" t="s">
        <v>74</v>
      </c>
    </row>
    <row r="93" spans="1:89" s="5" customFormat="1" ht="22.5" customHeight="1" x14ac:dyDescent="0.3">
      <c r="A93" s="171" t="s">
        <v>539</v>
      </c>
      <c r="B93" s="84"/>
      <c r="C93" s="85"/>
      <c r="D93" s="212" t="s">
        <v>92</v>
      </c>
      <c r="E93" s="211"/>
      <c r="F93" s="211"/>
      <c r="G93" s="211"/>
      <c r="H93" s="211"/>
      <c r="I93" s="86"/>
      <c r="J93" s="212" t="s">
        <v>93</v>
      </c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0">
        <f>'07 - Neoprávnené náklady'!M30</f>
        <v>0</v>
      </c>
      <c r="AH93" s="211"/>
      <c r="AI93" s="211"/>
      <c r="AJ93" s="211"/>
      <c r="AK93" s="211"/>
      <c r="AL93" s="211"/>
      <c r="AM93" s="211"/>
      <c r="AN93" s="210">
        <f t="shared" si="0"/>
        <v>0</v>
      </c>
      <c r="AO93" s="211"/>
      <c r="AP93" s="211"/>
      <c r="AQ93" s="87"/>
      <c r="AS93" s="93">
        <f>'07 - Neoprávnené náklady'!M28</f>
        <v>0</v>
      </c>
      <c r="AT93" s="94">
        <f t="shared" si="1"/>
        <v>0</v>
      </c>
      <c r="AU93" s="95">
        <f>'07 - Neoprávnené náklady'!W124</f>
        <v>0</v>
      </c>
      <c r="AV93" s="94">
        <f>'07 - Neoprávnené náklady'!M32</f>
        <v>0</v>
      </c>
      <c r="AW93" s="94">
        <f>'07 - Neoprávnené náklady'!M33</f>
        <v>0</v>
      </c>
      <c r="AX93" s="94">
        <f>'07 - Neoprávnené náklady'!M34</f>
        <v>0</v>
      </c>
      <c r="AY93" s="94">
        <f>'07 - Neoprávnené náklady'!M35</f>
        <v>0</v>
      </c>
      <c r="AZ93" s="94">
        <f>'07 - Neoprávnené náklady'!H32</f>
        <v>0</v>
      </c>
      <c r="BA93" s="94">
        <f>'07 - Neoprávnené náklady'!H33</f>
        <v>0</v>
      </c>
      <c r="BB93" s="94">
        <f>'07 - Neoprávnené náklady'!H34</f>
        <v>0</v>
      </c>
      <c r="BC93" s="94">
        <f>'07 - Neoprávnené náklady'!H35</f>
        <v>0</v>
      </c>
      <c r="BD93" s="96">
        <f>'07 - Neoprávnené náklady'!H36</f>
        <v>0</v>
      </c>
      <c r="BT93" s="92" t="s">
        <v>78</v>
      </c>
      <c r="BV93" s="92" t="s">
        <v>73</v>
      </c>
      <c r="BW93" s="92" t="s">
        <v>94</v>
      </c>
      <c r="BX93" s="92" t="s">
        <v>74</v>
      </c>
    </row>
    <row r="94" spans="1:89" x14ac:dyDescent="0.3"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9"/>
    </row>
    <row r="95" spans="1:89" s="1" customFormat="1" ht="30" customHeight="1" x14ac:dyDescent="0.3">
      <c r="B95" s="30"/>
      <c r="C95" s="76" t="s">
        <v>95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219">
        <f>ROUND(SUM(AG96:AG99),2)</f>
        <v>0</v>
      </c>
      <c r="AH95" s="199"/>
      <c r="AI95" s="199"/>
      <c r="AJ95" s="199"/>
      <c r="AK95" s="199"/>
      <c r="AL95" s="199"/>
      <c r="AM95" s="199"/>
      <c r="AN95" s="219">
        <f>ROUND(SUM(AN96:AN99),2)</f>
        <v>0</v>
      </c>
      <c r="AO95" s="199"/>
      <c r="AP95" s="199"/>
      <c r="AQ95" s="32"/>
      <c r="AS95" s="72" t="s">
        <v>96</v>
      </c>
      <c r="AT95" s="73" t="s">
        <v>97</v>
      </c>
      <c r="AU95" s="73" t="s">
        <v>35</v>
      </c>
      <c r="AV95" s="74" t="s">
        <v>58</v>
      </c>
    </row>
    <row r="96" spans="1:89" s="1" customFormat="1" ht="19.899999999999999" customHeight="1" x14ac:dyDescent="0.3">
      <c r="B96" s="30"/>
      <c r="C96" s="31"/>
      <c r="D96" s="97" t="s">
        <v>98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213">
        <f>ROUND(AG87*AS96,2)</f>
        <v>0</v>
      </c>
      <c r="AH96" s="199"/>
      <c r="AI96" s="199"/>
      <c r="AJ96" s="199"/>
      <c r="AK96" s="199"/>
      <c r="AL96" s="199"/>
      <c r="AM96" s="199"/>
      <c r="AN96" s="214">
        <f>ROUND(AG96+AV96,2)</f>
        <v>0</v>
      </c>
      <c r="AO96" s="199"/>
      <c r="AP96" s="199"/>
      <c r="AQ96" s="32"/>
      <c r="AS96" s="98">
        <v>0</v>
      </c>
      <c r="AT96" s="99" t="s">
        <v>99</v>
      </c>
      <c r="AU96" s="99" t="s">
        <v>36</v>
      </c>
      <c r="AV96" s="100">
        <f>ROUND(IF(AU96="základná",AG96*L31,IF(AU96="znížená",AG96*L32,0)),2)</f>
        <v>0</v>
      </c>
      <c r="BV96" s="13" t="s">
        <v>100</v>
      </c>
      <c r="BY96" s="101">
        <f>IF(AU96="základná",AV96,0)</f>
        <v>0</v>
      </c>
      <c r="BZ96" s="101">
        <f>IF(AU96="znížená",AV96,0)</f>
        <v>0</v>
      </c>
      <c r="CA96" s="101">
        <v>0</v>
      </c>
      <c r="CB96" s="101">
        <v>0</v>
      </c>
      <c r="CC96" s="101">
        <v>0</v>
      </c>
      <c r="CD96" s="101">
        <f>IF(AU96="základná",AG96,0)</f>
        <v>0</v>
      </c>
      <c r="CE96" s="101">
        <f>IF(AU96="znížená",AG96,0)</f>
        <v>0</v>
      </c>
      <c r="CF96" s="101">
        <f>IF(AU96="zákl. prenesená",AG96,0)</f>
        <v>0</v>
      </c>
      <c r="CG96" s="101">
        <f>IF(AU96="zníž. prenesená",AG96,0)</f>
        <v>0</v>
      </c>
      <c r="CH96" s="101">
        <f>IF(AU96="nulová",AG96,0)</f>
        <v>0</v>
      </c>
      <c r="CI96" s="13">
        <f>IF(AU96="základná",1,IF(AU96="znížená",2,IF(AU96="zákl. prenesená",4,IF(AU96="zníž. prenesená",5,3))))</f>
        <v>1</v>
      </c>
      <c r="CJ96" s="13">
        <f>IF(AT96="stavebná časť",1,IF(8896="investičná časť",2,3))</f>
        <v>1</v>
      </c>
      <c r="CK96" s="13" t="str">
        <f>IF(D96="Vyplň vlastné","","x")</f>
        <v>x</v>
      </c>
    </row>
    <row r="97" spans="2:89" s="1" customFormat="1" ht="19.899999999999999" customHeight="1" x14ac:dyDescent="0.3">
      <c r="B97" s="30"/>
      <c r="C97" s="31"/>
      <c r="D97" s="217" t="s">
        <v>101</v>
      </c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31"/>
      <c r="AD97" s="31"/>
      <c r="AE97" s="31"/>
      <c r="AF97" s="31"/>
      <c r="AG97" s="213">
        <f>AG87*AS97</f>
        <v>0</v>
      </c>
      <c r="AH97" s="199"/>
      <c r="AI97" s="199"/>
      <c r="AJ97" s="199"/>
      <c r="AK97" s="199"/>
      <c r="AL97" s="199"/>
      <c r="AM97" s="199"/>
      <c r="AN97" s="214">
        <f>AG97+AV97</f>
        <v>0</v>
      </c>
      <c r="AO97" s="199"/>
      <c r="AP97" s="199"/>
      <c r="AQ97" s="32"/>
      <c r="AS97" s="102">
        <v>0</v>
      </c>
      <c r="AT97" s="103" t="s">
        <v>99</v>
      </c>
      <c r="AU97" s="103" t="s">
        <v>36</v>
      </c>
      <c r="AV97" s="104">
        <f>ROUND(IF(AU97="nulová",0,IF(OR(AU97="základná",AU97="zákl. prenesená"),AG97*L31,AG97*L32)),2)</f>
        <v>0</v>
      </c>
      <c r="BV97" s="13" t="s">
        <v>102</v>
      </c>
      <c r="BY97" s="101">
        <f>IF(AU97="základná",AV97,0)</f>
        <v>0</v>
      </c>
      <c r="BZ97" s="101">
        <f>IF(AU97="znížená",AV97,0)</f>
        <v>0</v>
      </c>
      <c r="CA97" s="101">
        <f>IF(AU97="zákl. prenesená",AV97,0)</f>
        <v>0</v>
      </c>
      <c r="CB97" s="101">
        <f>IF(AU97="zníž. prenesená",AV97,0)</f>
        <v>0</v>
      </c>
      <c r="CC97" s="101">
        <f>IF(AU97="nulová",AV97,0)</f>
        <v>0</v>
      </c>
      <c r="CD97" s="101">
        <f>IF(AU97="základná",AG97,0)</f>
        <v>0</v>
      </c>
      <c r="CE97" s="101">
        <f>IF(AU97="znížená",AG97,0)</f>
        <v>0</v>
      </c>
      <c r="CF97" s="101">
        <f>IF(AU97="zákl. prenesená",AG97,0)</f>
        <v>0</v>
      </c>
      <c r="CG97" s="101">
        <f>IF(AU97="zníž. prenesená",AG97,0)</f>
        <v>0</v>
      </c>
      <c r="CH97" s="101">
        <f>IF(AU97="nulová",AG97,0)</f>
        <v>0</v>
      </c>
      <c r="CI97" s="13">
        <f>IF(AU97="základná",1,IF(AU97="znížená",2,IF(AU97="zákl. prenesená",4,IF(AU97="zníž. prenesená",5,3))))</f>
        <v>1</v>
      </c>
      <c r="CJ97" s="13">
        <f>IF(AT97="stavebná časť",1,IF(8897="investičná časť",2,3))</f>
        <v>1</v>
      </c>
      <c r="CK97" s="13" t="str">
        <f>IF(D97="Vyplň vlastné","","x")</f>
        <v/>
      </c>
    </row>
    <row r="98" spans="2:89" s="1" customFormat="1" ht="19.899999999999999" customHeight="1" x14ac:dyDescent="0.3">
      <c r="B98" s="30"/>
      <c r="C98" s="31"/>
      <c r="D98" s="217" t="s">
        <v>101</v>
      </c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31"/>
      <c r="AD98" s="31"/>
      <c r="AE98" s="31"/>
      <c r="AF98" s="31"/>
      <c r="AG98" s="213">
        <f>AG87*AS98</f>
        <v>0</v>
      </c>
      <c r="AH98" s="199"/>
      <c r="AI98" s="199"/>
      <c r="AJ98" s="199"/>
      <c r="AK98" s="199"/>
      <c r="AL98" s="199"/>
      <c r="AM98" s="199"/>
      <c r="AN98" s="214">
        <f>AG98+AV98</f>
        <v>0</v>
      </c>
      <c r="AO98" s="199"/>
      <c r="AP98" s="199"/>
      <c r="AQ98" s="32"/>
      <c r="AS98" s="102">
        <v>0</v>
      </c>
      <c r="AT98" s="103" t="s">
        <v>99</v>
      </c>
      <c r="AU98" s="103" t="s">
        <v>36</v>
      </c>
      <c r="AV98" s="104">
        <f>ROUND(IF(AU98="nulová",0,IF(OR(AU98="základná",AU98="zákl. prenesená"),AG98*L31,AG98*L32)),2)</f>
        <v>0</v>
      </c>
      <c r="BV98" s="13" t="s">
        <v>102</v>
      </c>
      <c r="BY98" s="101">
        <f>IF(AU98="základná",AV98,0)</f>
        <v>0</v>
      </c>
      <c r="BZ98" s="101">
        <f>IF(AU98="znížená",AV98,0)</f>
        <v>0</v>
      </c>
      <c r="CA98" s="101">
        <f>IF(AU98="zákl. prenesená",AV98,0)</f>
        <v>0</v>
      </c>
      <c r="CB98" s="101">
        <f>IF(AU98="zníž. prenesená",AV98,0)</f>
        <v>0</v>
      </c>
      <c r="CC98" s="101">
        <f>IF(AU98="nulová",AV98,0)</f>
        <v>0</v>
      </c>
      <c r="CD98" s="101">
        <f>IF(AU98="základná",AG98,0)</f>
        <v>0</v>
      </c>
      <c r="CE98" s="101">
        <f>IF(AU98="znížená",AG98,0)</f>
        <v>0</v>
      </c>
      <c r="CF98" s="101">
        <f>IF(AU98="zákl. prenesená",AG98,0)</f>
        <v>0</v>
      </c>
      <c r="CG98" s="101">
        <f>IF(AU98="zníž. prenesená",AG98,0)</f>
        <v>0</v>
      </c>
      <c r="CH98" s="101">
        <f>IF(AU98="nulová",AG98,0)</f>
        <v>0</v>
      </c>
      <c r="CI98" s="13">
        <f>IF(AU98="základná",1,IF(AU98="znížená",2,IF(AU98="zákl. prenesená",4,IF(AU98="zníž. prenesená",5,3))))</f>
        <v>1</v>
      </c>
      <c r="CJ98" s="13">
        <f>IF(AT98="stavebná časť",1,IF(8898="investičná časť",2,3))</f>
        <v>1</v>
      </c>
      <c r="CK98" s="13" t="str">
        <f>IF(D98="Vyplň vlastné","","x")</f>
        <v/>
      </c>
    </row>
    <row r="99" spans="2:89" s="1" customFormat="1" ht="19.899999999999999" customHeight="1" x14ac:dyDescent="0.3">
      <c r="B99" s="30"/>
      <c r="C99" s="31"/>
      <c r="D99" s="217" t="s">
        <v>101</v>
      </c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31"/>
      <c r="AD99" s="31"/>
      <c r="AE99" s="31"/>
      <c r="AF99" s="31"/>
      <c r="AG99" s="213">
        <f>AG87*AS99</f>
        <v>0</v>
      </c>
      <c r="AH99" s="199"/>
      <c r="AI99" s="199"/>
      <c r="AJ99" s="199"/>
      <c r="AK99" s="199"/>
      <c r="AL99" s="199"/>
      <c r="AM99" s="199"/>
      <c r="AN99" s="214">
        <f>AG99+AV99</f>
        <v>0</v>
      </c>
      <c r="AO99" s="199"/>
      <c r="AP99" s="199"/>
      <c r="AQ99" s="32"/>
      <c r="AS99" s="105">
        <v>0</v>
      </c>
      <c r="AT99" s="106" t="s">
        <v>99</v>
      </c>
      <c r="AU99" s="106" t="s">
        <v>36</v>
      </c>
      <c r="AV99" s="107">
        <f>ROUND(IF(AU99="nulová",0,IF(OR(AU99="základná",AU99="zákl. prenesená"),AG99*L31,AG99*L32)),2)</f>
        <v>0</v>
      </c>
      <c r="BV99" s="13" t="s">
        <v>102</v>
      </c>
      <c r="BY99" s="101">
        <f>IF(AU99="základná",AV99,0)</f>
        <v>0</v>
      </c>
      <c r="BZ99" s="101">
        <f>IF(AU99="znížená",AV99,0)</f>
        <v>0</v>
      </c>
      <c r="CA99" s="101">
        <f>IF(AU99="zákl. prenesená",AV99,0)</f>
        <v>0</v>
      </c>
      <c r="CB99" s="101">
        <f>IF(AU99="zníž. prenesená",AV99,0)</f>
        <v>0</v>
      </c>
      <c r="CC99" s="101">
        <f>IF(AU99="nulová",AV99,0)</f>
        <v>0</v>
      </c>
      <c r="CD99" s="101">
        <f>IF(AU99="základná",AG99,0)</f>
        <v>0</v>
      </c>
      <c r="CE99" s="101">
        <f>IF(AU99="znížená",AG99,0)</f>
        <v>0</v>
      </c>
      <c r="CF99" s="101">
        <f>IF(AU99="zákl. prenesená",AG99,0)</f>
        <v>0</v>
      </c>
      <c r="CG99" s="101">
        <f>IF(AU99="zníž. prenesená",AG99,0)</f>
        <v>0</v>
      </c>
      <c r="CH99" s="101">
        <f>IF(AU99="nulová",AG99,0)</f>
        <v>0</v>
      </c>
      <c r="CI99" s="13">
        <f>IF(AU99="základná",1,IF(AU99="znížená",2,IF(AU99="zákl. prenesená",4,IF(AU99="zníž. prenesená",5,3))))</f>
        <v>1</v>
      </c>
      <c r="CJ99" s="13">
        <f>IF(AT99="stavebná časť",1,IF(8899="investičná časť",2,3))</f>
        <v>1</v>
      </c>
      <c r="CK99" s="13" t="str">
        <f>IF(D99="Vyplň vlastné","","x")</f>
        <v/>
      </c>
    </row>
    <row r="100" spans="2:89" s="1" customFormat="1" ht="10.9" customHeight="1" x14ac:dyDescent="0.3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2"/>
    </row>
    <row r="101" spans="2:89" s="1" customFormat="1" ht="30" customHeight="1" x14ac:dyDescent="0.3">
      <c r="B101" s="30"/>
      <c r="C101" s="108" t="s">
        <v>103</v>
      </c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215">
        <f>ROUND(AG87+AG95,2)</f>
        <v>0</v>
      </c>
      <c r="AH101" s="215"/>
      <c r="AI101" s="215"/>
      <c r="AJ101" s="215"/>
      <c r="AK101" s="215"/>
      <c r="AL101" s="215"/>
      <c r="AM101" s="215"/>
      <c r="AN101" s="215">
        <f>AN87+AN95</f>
        <v>0</v>
      </c>
      <c r="AO101" s="215"/>
      <c r="AP101" s="215"/>
      <c r="AQ101" s="32"/>
    </row>
    <row r="102" spans="2:89" s="1" customFormat="1" ht="6.95" customHeight="1" x14ac:dyDescent="0.3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6"/>
    </row>
  </sheetData>
  <mergeCells count="78">
    <mergeCell ref="AG101:AM101"/>
    <mergeCell ref="AN101:AP101"/>
    <mergeCell ref="AR2:BE2"/>
    <mergeCell ref="D99:AB99"/>
    <mergeCell ref="AG99:AM99"/>
    <mergeCell ref="AN99:AP99"/>
    <mergeCell ref="AG87:AM87"/>
    <mergeCell ref="AN87:AP87"/>
    <mergeCell ref="AG95:AM95"/>
    <mergeCell ref="AN95:AP95"/>
    <mergeCell ref="D97:AB97"/>
    <mergeCell ref="AG97:AM97"/>
    <mergeCell ref="AN97:AP97"/>
    <mergeCell ref="D98:AB98"/>
    <mergeCell ref="AG98:AM98"/>
    <mergeCell ref="AN98:AP98"/>
    <mergeCell ref="AN93:AP93"/>
    <mergeCell ref="AG93:AM93"/>
    <mergeCell ref="D93:H93"/>
    <mergeCell ref="J93:AF93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6:AU100">
      <formula1>"základná,znížená,nulová"</formula1>
    </dataValidation>
    <dataValidation type="list" allowBlank="1" showInputMessage="1" showErrorMessage="1" error="Povolené sú hodnoty stavebná časť, technologická časť, investičná časť." sqref="AT96:AT100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- Zateplenie fasády'!C2" tooltip="01 - Zateplenie fasády" display="/"/>
    <hyperlink ref="A89" location="'02 - Zateplenie strechy'!C2" tooltip="02 - Zateplenie strechy" display="/"/>
    <hyperlink ref="A90" location="'03 - Výmena okien a dverí'!C2" tooltip="03 - Výmena okien a dverí" display="/"/>
    <hyperlink ref="A91" location="'05 - Spevnené plochy a ze...'!C2" tooltip="05 - Spevnené plochy a ze..." display="/"/>
    <hyperlink ref="A92" location="'06 - Elektroinštalácia'!C2" tooltip="06 - Elektroinštalácia" display="/"/>
    <hyperlink ref="A93" location="'07 - Neoprávnené náklady'!C2" tooltip="07 - Neoprávnené náklady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1"/>
  <sheetViews>
    <sheetView showGridLines="0" workbookViewId="0">
      <pane ySplit="1" topLeftCell="A151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6"/>
      <c r="B1" s="173"/>
      <c r="C1" s="173"/>
      <c r="D1" s="174" t="s">
        <v>1</v>
      </c>
      <c r="E1" s="173"/>
      <c r="F1" s="173" t="s">
        <v>540</v>
      </c>
      <c r="G1" s="173"/>
      <c r="H1" s="247" t="s">
        <v>541</v>
      </c>
      <c r="I1" s="247"/>
      <c r="J1" s="247"/>
      <c r="K1" s="247"/>
      <c r="L1" s="173" t="s">
        <v>542</v>
      </c>
      <c r="M1" s="173"/>
      <c r="N1" s="173"/>
      <c r="O1" s="174" t="s">
        <v>104</v>
      </c>
      <c r="P1" s="173"/>
      <c r="Q1" s="173"/>
      <c r="R1" s="173"/>
      <c r="S1" s="173" t="s">
        <v>543</v>
      </c>
      <c r="T1" s="173"/>
      <c r="U1" s="177"/>
      <c r="V1" s="177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8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16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3" t="s">
        <v>79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71</v>
      </c>
    </row>
    <row r="4" spans="1:66" ht="36.950000000000003" customHeight="1" x14ac:dyDescent="0.3">
      <c r="B4" s="17"/>
      <c r="C4" s="180" t="s">
        <v>105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16</v>
      </c>
      <c r="E6" s="18"/>
      <c r="F6" s="220" t="str">
        <f>'Rekapitulácia stavby'!K6</f>
        <v>Viacúčelová budova kultúrneho domu - stavebné úpravy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"/>
      <c r="R6" s="19"/>
    </row>
    <row r="7" spans="1:66" s="1" customFormat="1" ht="32.85" customHeight="1" x14ac:dyDescent="0.3">
      <c r="B7" s="30"/>
      <c r="C7" s="31"/>
      <c r="D7" s="24" t="s">
        <v>106</v>
      </c>
      <c r="E7" s="31"/>
      <c r="F7" s="186" t="s">
        <v>107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21" t="str">
        <f>'Rekapitulácia stavby'!AN8</f>
        <v>26. 10. 2017</v>
      </c>
      <c r="P9" s="199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85" t="str">
        <f>IF('Rekapitulácia stavby'!AN10="","",'Rekapitulácia stavby'!AN10)</f>
        <v/>
      </c>
      <c r="P11" s="199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25</v>
      </c>
      <c r="N12" s="31"/>
      <c r="O12" s="185" t="str">
        <f>IF('Rekapitulácia stavby'!AN11="","",'Rekapitulácia stavby'!AN11)</f>
        <v/>
      </c>
      <c r="P12" s="199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26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22" t="str">
        <f>IF('Rekapitulácia stavby'!AN13="","",'Rekapitulácia stavby'!AN13)</f>
        <v>Vyplň údaj</v>
      </c>
      <c r="P14" s="199"/>
      <c r="Q14" s="31"/>
      <c r="R14" s="32"/>
    </row>
    <row r="15" spans="1:66" s="1" customFormat="1" ht="18" customHeight="1" x14ac:dyDescent="0.3">
      <c r="B15" s="30"/>
      <c r="C15" s="31"/>
      <c r="D15" s="31"/>
      <c r="E15" s="222" t="str">
        <f>IF('Rekapitulácia stavby'!E14="","",'Rekapitulácia stavby'!E14)</f>
        <v>Vyplň údaj</v>
      </c>
      <c r="F15" s="199"/>
      <c r="G15" s="199"/>
      <c r="H15" s="199"/>
      <c r="I15" s="199"/>
      <c r="J15" s="199"/>
      <c r="K15" s="199"/>
      <c r="L15" s="199"/>
      <c r="M15" s="25" t="s">
        <v>25</v>
      </c>
      <c r="N15" s="31"/>
      <c r="O15" s="222" t="str">
        <f>IF('Rekapitulácia stavby'!AN14="","",'Rekapitulácia stavby'!AN14)</f>
        <v>Vyplň údaj</v>
      </c>
      <c r="P15" s="199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28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85" t="str">
        <f>IF('Rekapitulácia stavby'!AN16="","",'Rekapitulácia stavby'!AN16)</f>
        <v/>
      </c>
      <c r="P17" s="199"/>
      <c r="Q17" s="31"/>
      <c r="R17" s="32"/>
    </row>
    <row r="18" spans="2:18" s="1" customFormat="1" ht="18" customHeight="1" x14ac:dyDescent="0.3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25</v>
      </c>
      <c r="N18" s="31"/>
      <c r="O18" s="185" t="str">
        <f>IF('Rekapitulácia stavby'!AN17="","",'Rekapitulácia stavby'!AN17)</f>
        <v/>
      </c>
      <c r="P18" s="199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30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85" t="str">
        <f>IF('Rekapitulácia stavby'!AN19="","",'Rekapitulácia stavby'!AN19)</f>
        <v/>
      </c>
      <c r="P20" s="199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25</v>
      </c>
      <c r="N21" s="31"/>
      <c r="O21" s="185" t="str">
        <f>IF('Rekapitulácia stavby'!AN20="","",'Rekapitulácia stavby'!AN20)</f>
        <v/>
      </c>
      <c r="P21" s="199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8" t="s">
        <v>3</v>
      </c>
      <c r="F24" s="199"/>
      <c r="G24" s="199"/>
      <c r="H24" s="199"/>
      <c r="I24" s="199"/>
      <c r="J24" s="199"/>
      <c r="K24" s="199"/>
      <c r="L24" s="199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108</v>
      </c>
      <c r="E27" s="31"/>
      <c r="F27" s="31"/>
      <c r="G27" s="31"/>
      <c r="H27" s="31"/>
      <c r="I27" s="31"/>
      <c r="J27" s="31"/>
      <c r="K27" s="31"/>
      <c r="L27" s="31"/>
      <c r="M27" s="189">
        <f>N88</f>
        <v>0</v>
      </c>
      <c r="N27" s="199"/>
      <c r="O27" s="199"/>
      <c r="P27" s="199"/>
      <c r="Q27" s="31"/>
      <c r="R27" s="32"/>
    </row>
    <row r="28" spans="2:18" s="1" customFormat="1" ht="14.45" customHeight="1" x14ac:dyDescent="0.3">
      <c r="B28" s="30"/>
      <c r="C28" s="31"/>
      <c r="D28" s="29" t="s">
        <v>98</v>
      </c>
      <c r="E28" s="31"/>
      <c r="F28" s="31"/>
      <c r="G28" s="31"/>
      <c r="H28" s="31"/>
      <c r="I28" s="31"/>
      <c r="J28" s="31"/>
      <c r="K28" s="31"/>
      <c r="L28" s="31"/>
      <c r="M28" s="189">
        <f>N97</f>
        <v>0</v>
      </c>
      <c r="N28" s="199"/>
      <c r="O28" s="199"/>
      <c r="P28" s="199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34</v>
      </c>
      <c r="E30" s="31"/>
      <c r="F30" s="31"/>
      <c r="G30" s="31"/>
      <c r="H30" s="31"/>
      <c r="I30" s="31"/>
      <c r="J30" s="31"/>
      <c r="K30" s="31"/>
      <c r="L30" s="31"/>
      <c r="M30" s="223">
        <f>ROUND(M27+M28,2)</f>
        <v>0</v>
      </c>
      <c r="N30" s="199"/>
      <c r="O30" s="199"/>
      <c r="P30" s="199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35</v>
      </c>
      <c r="E32" s="37" t="s">
        <v>36</v>
      </c>
      <c r="F32" s="38">
        <v>0.2</v>
      </c>
      <c r="G32" s="112" t="s">
        <v>37</v>
      </c>
      <c r="H32" s="224">
        <f>ROUND((((SUM(BE97:BE104)+SUM(BE122:BE154))+SUM(BE156:BE160))),2)</f>
        <v>0</v>
      </c>
      <c r="I32" s="199"/>
      <c r="J32" s="199"/>
      <c r="K32" s="31"/>
      <c r="L32" s="31"/>
      <c r="M32" s="224">
        <f>ROUND(((ROUND((SUM(BE97:BE104)+SUM(BE122:BE154)), 2)*F32)+SUM(BE156:BE160)*F32),2)</f>
        <v>0</v>
      </c>
      <c r="N32" s="199"/>
      <c r="O32" s="199"/>
      <c r="P32" s="199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38</v>
      </c>
      <c r="F33" s="38">
        <v>0.2</v>
      </c>
      <c r="G33" s="112" t="s">
        <v>37</v>
      </c>
      <c r="H33" s="224">
        <f>ROUND((((SUM(BF97:BF104)+SUM(BF122:BF154))+SUM(BF156:BF160))),2)</f>
        <v>0</v>
      </c>
      <c r="I33" s="199"/>
      <c r="J33" s="199"/>
      <c r="K33" s="31"/>
      <c r="L33" s="31"/>
      <c r="M33" s="224">
        <f>ROUND(((ROUND((SUM(BF97:BF104)+SUM(BF122:BF154)), 2)*F33)+SUM(BF156:BF160)*F33),2)</f>
        <v>0</v>
      </c>
      <c r="N33" s="199"/>
      <c r="O33" s="199"/>
      <c r="P33" s="199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39</v>
      </c>
      <c r="F34" s="38">
        <v>0.2</v>
      </c>
      <c r="G34" s="112" t="s">
        <v>37</v>
      </c>
      <c r="H34" s="224">
        <f>ROUND((((SUM(BG97:BG104)+SUM(BG122:BG154))+SUM(BG156:BG160))),2)</f>
        <v>0</v>
      </c>
      <c r="I34" s="199"/>
      <c r="J34" s="199"/>
      <c r="K34" s="31"/>
      <c r="L34" s="31"/>
      <c r="M34" s="224">
        <v>0</v>
      </c>
      <c r="N34" s="199"/>
      <c r="O34" s="199"/>
      <c r="P34" s="199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40</v>
      </c>
      <c r="F35" s="38">
        <v>0.2</v>
      </c>
      <c r="G35" s="112" t="s">
        <v>37</v>
      </c>
      <c r="H35" s="224">
        <f>ROUND((((SUM(BH97:BH104)+SUM(BH122:BH154))+SUM(BH156:BH160))),2)</f>
        <v>0</v>
      </c>
      <c r="I35" s="199"/>
      <c r="J35" s="199"/>
      <c r="K35" s="31"/>
      <c r="L35" s="31"/>
      <c r="M35" s="224">
        <v>0</v>
      </c>
      <c r="N35" s="199"/>
      <c r="O35" s="199"/>
      <c r="P35" s="199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41</v>
      </c>
      <c r="F36" s="38">
        <v>0</v>
      </c>
      <c r="G36" s="112" t="s">
        <v>37</v>
      </c>
      <c r="H36" s="224">
        <f>ROUND((((SUM(BI97:BI104)+SUM(BI122:BI154))+SUM(BI156:BI160))),2)</f>
        <v>0</v>
      </c>
      <c r="I36" s="199"/>
      <c r="J36" s="199"/>
      <c r="K36" s="31"/>
      <c r="L36" s="31"/>
      <c r="M36" s="224">
        <v>0</v>
      </c>
      <c r="N36" s="199"/>
      <c r="O36" s="199"/>
      <c r="P36" s="199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42</v>
      </c>
      <c r="E38" s="71"/>
      <c r="F38" s="71"/>
      <c r="G38" s="114" t="s">
        <v>43</v>
      </c>
      <c r="H38" s="115" t="s">
        <v>44</v>
      </c>
      <c r="I38" s="71"/>
      <c r="J38" s="71"/>
      <c r="K38" s="71"/>
      <c r="L38" s="225">
        <f>SUM(M30:M36)</f>
        <v>0</v>
      </c>
      <c r="M38" s="207"/>
      <c r="N38" s="207"/>
      <c r="O38" s="207"/>
      <c r="P38" s="209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45</v>
      </c>
      <c r="E50" s="46"/>
      <c r="F50" s="46"/>
      <c r="G50" s="46"/>
      <c r="H50" s="47"/>
      <c r="I50" s="31"/>
      <c r="J50" s="45" t="s">
        <v>46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47</v>
      </c>
      <c r="E59" s="51"/>
      <c r="F59" s="51"/>
      <c r="G59" s="52" t="s">
        <v>48</v>
      </c>
      <c r="H59" s="53"/>
      <c r="I59" s="31"/>
      <c r="J59" s="50" t="s">
        <v>47</v>
      </c>
      <c r="K59" s="51"/>
      <c r="L59" s="51"/>
      <c r="M59" s="51"/>
      <c r="N59" s="52" t="s">
        <v>48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49</v>
      </c>
      <c r="E61" s="46"/>
      <c r="F61" s="46"/>
      <c r="G61" s="46"/>
      <c r="H61" s="47"/>
      <c r="I61" s="31"/>
      <c r="J61" s="45" t="s">
        <v>50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47</v>
      </c>
      <c r="E70" s="51"/>
      <c r="F70" s="51"/>
      <c r="G70" s="52" t="s">
        <v>48</v>
      </c>
      <c r="H70" s="53"/>
      <c r="I70" s="31"/>
      <c r="J70" s="50" t="s">
        <v>47</v>
      </c>
      <c r="K70" s="51"/>
      <c r="L70" s="51"/>
      <c r="M70" s="51"/>
      <c r="N70" s="52" t="s">
        <v>48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80" t="s">
        <v>109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16</v>
      </c>
      <c r="D78" s="31"/>
      <c r="E78" s="31"/>
      <c r="F78" s="220" t="str">
        <f>F6</f>
        <v>Viacúčelová budova kultúrneho domu - stavebné úpravy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31"/>
      <c r="R78" s="32"/>
    </row>
    <row r="79" spans="2:18" s="1" customFormat="1" ht="36.950000000000003" customHeight="1" x14ac:dyDescent="0.3">
      <c r="B79" s="30"/>
      <c r="C79" s="64" t="s">
        <v>106</v>
      </c>
      <c r="D79" s="31"/>
      <c r="E79" s="31"/>
      <c r="F79" s="200" t="str">
        <f>F7</f>
        <v>01 - Zateplenie fasády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19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21</v>
      </c>
      <c r="L81" s="31"/>
      <c r="M81" s="226" t="str">
        <f>IF(O9="","",O9)</f>
        <v>26. 10. 2017</v>
      </c>
      <c r="N81" s="199"/>
      <c r="O81" s="199"/>
      <c r="P81" s="199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5" t="s">
        <v>23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28</v>
      </c>
      <c r="L83" s="31"/>
      <c r="M83" s="185" t="str">
        <f>E18</f>
        <v xml:space="preserve"> </v>
      </c>
      <c r="N83" s="199"/>
      <c r="O83" s="199"/>
      <c r="P83" s="199"/>
      <c r="Q83" s="199"/>
      <c r="R83" s="32"/>
    </row>
    <row r="84" spans="2:47" s="1" customFormat="1" ht="14.45" customHeight="1" x14ac:dyDescent="0.3">
      <c r="B84" s="30"/>
      <c r="C84" s="25" t="s">
        <v>26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30</v>
      </c>
      <c r="L84" s="31"/>
      <c r="M84" s="185" t="str">
        <f>E21</f>
        <v xml:space="preserve"> </v>
      </c>
      <c r="N84" s="199"/>
      <c r="O84" s="199"/>
      <c r="P84" s="199"/>
      <c r="Q84" s="199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27" t="s">
        <v>110</v>
      </c>
      <c r="D86" s="228"/>
      <c r="E86" s="228"/>
      <c r="F86" s="228"/>
      <c r="G86" s="228"/>
      <c r="H86" s="109"/>
      <c r="I86" s="109"/>
      <c r="J86" s="109"/>
      <c r="K86" s="109"/>
      <c r="L86" s="109"/>
      <c r="M86" s="109"/>
      <c r="N86" s="227" t="s">
        <v>111</v>
      </c>
      <c r="O86" s="199"/>
      <c r="P86" s="199"/>
      <c r="Q86" s="199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6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9">
        <f>N122</f>
        <v>0</v>
      </c>
      <c r="O88" s="199"/>
      <c r="P88" s="199"/>
      <c r="Q88" s="199"/>
      <c r="R88" s="32"/>
      <c r="AU88" s="13" t="s">
        <v>113</v>
      </c>
    </row>
    <row r="89" spans="2:47" s="6" customFormat="1" ht="24.95" customHeight="1" x14ac:dyDescent="0.3">
      <c r="B89" s="117"/>
      <c r="C89" s="118"/>
      <c r="D89" s="119" t="s">
        <v>114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9">
        <f>N123</f>
        <v>0</v>
      </c>
      <c r="O89" s="230"/>
      <c r="P89" s="230"/>
      <c r="Q89" s="230"/>
      <c r="R89" s="120"/>
    </row>
    <row r="90" spans="2:47" s="7" customFormat="1" ht="19.899999999999999" customHeight="1" x14ac:dyDescent="0.3">
      <c r="B90" s="121"/>
      <c r="C90" s="122"/>
      <c r="D90" s="97" t="s">
        <v>115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4">
        <f>N124</f>
        <v>0</v>
      </c>
      <c r="O90" s="231"/>
      <c r="P90" s="231"/>
      <c r="Q90" s="231"/>
      <c r="R90" s="123"/>
    </row>
    <row r="91" spans="2:47" s="7" customFormat="1" ht="19.899999999999999" customHeight="1" x14ac:dyDescent="0.3">
      <c r="B91" s="121"/>
      <c r="C91" s="122"/>
      <c r="D91" s="97" t="s">
        <v>116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4">
        <f>N134</f>
        <v>0</v>
      </c>
      <c r="O91" s="231"/>
      <c r="P91" s="231"/>
      <c r="Q91" s="231"/>
      <c r="R91" s="123"/>
    </row>
    <row r="92" spans="2:47" s="7" customFormat="1" ht="19.899999999999999" customHeight="1" x14ac:dyDescent="0.3">
      <c r="B92" s="121"/>
      <c r="C92" s="122"/>
      <c r="D92" s="97" t="s">
        <v>117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4">
        <f>N148</f>
        <v>0</v>
      </c>
      <c r="O92" s="231"/>
      <c r="P92" s="231"/>
      <c r="Q92" s="231"/>
      <c r="R92" s="123"/>
    </row>
    <row r="93" spans="2:47" s="6" customFormat="1" ht="24.95" customHeight="1" x14ac:dyDescent="0.3">
      <c r="B93" s="117"/>
      <c r="C93" s="118"/>
      <c r="D93" s="119" t="s">
        <v>118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29">
        <f>N150</f>
        <v>0</v>
      </c>
      <c r="O93" s="230"/>
      <c r="P93" s="230"/>
      <c r="Q93" s="230"/>
      <c r="R93" s="120"/>
    </row>
    <row r="94" spans="2:47" s="7" customFormat="1" ht="19.899999999999999" customHeight="1" x14ac:dyDescent="0.3">
      <c r="B94" s="121"/>
      <c r="C94" s="122"/>
      <c r="D94" s="97" t="s">
        <v>119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14">
        <f>N151</f>
        <v>0</v>
      </c>
      <c r="O94" s="231"/>
      <c r="P94" s="231"/>
      <c r="Q94" s="231"/>
      <c r="R94" s="123"/>
    </row>
    <row r="95" spans="2:47" s="6" customFormat="1" ht="21.75" customHeight="1" x14ac:dyDescent="0.35">
      <c r="B95" s="117"/>
      <c r="C95" s="118"/>
      <c r="D95" s="119" t="s">
        <v>120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32">
        <f>N155</f>
        <v>0</v>
      </c>
      <c r="O95" s="230"/>
      <c r="P95" s="230"/>
      <c r="Q95" s="230"/>
      <c r="R95" s="120"/>
    </row>
    <row r="96" spans="2:47" s="1" customFormat="1" ht="21.75" customHeight="1" x14ac:dyDescent="0.3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65" s="1" customFormat="1" ht="29.25" customHeight="1" x14ac:dyDescent="0.3">
      <c r="B97" s="30"/>
      <c r="C97" s="116" t="s">
        <v>121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233">
        <f>ROUND(N98+N99+N100+N101+N102+N103,2)</f>
        <v>0</v>
      </c>
      <c r="O97" s="199"/>
      <c r="P97" s="199"/>
      <c r="Q97" s="199"/>
      <c r="R97" s="32"/>
      <c r="T97" s="124"/>
      <c r="U97" s="125" t="s">
        <v>35</v>
      </c>
    </row>
    <row r="98" spans="2:65" s="1" customFormat="1" ht="18" customHeight="1" x14ac:dyDescent="0.3">
      <c r="B98" s="126"/>
      <c r="C98" s="127"/>
      <c r="D98" s="217" t="s">
        <v>122</v>
      </c>
      <c r="E98" s="234"/>
      <c r="F98" s="234"/>
      <c r="G98" s="234"/>
      <c r="H98" s="234"/>
      <c r="I98" s="127"/>
      <c r="J98" s="127"/>
      <c r="K98" s="127"/>
      <c r="L98" s="127"/>
      <c r="M98" s="127"/>
      <c r="N98" s="213">
        <f>ROUND(N88*T98,2)</f>
        <v>0</v>
      </c>
      <c r="O98" s="234"/>
      <c r="P98" s="234"/>
      <c r="Q98" s="234"/>
      <c r="R98" s="128"/>
      <c r="S98" s="127"/>
      <c r="T98" s="129"/>
      <c r="U98" s="130" t="s">
        <v>38</v>
      </c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2" t="s">
        <v>123</v>
      </c>
      <c r="AZ98" s="131"/>
      <c r="BA98" s="131"/>
      <c r="BB98" s="131"/>
      <c r="BC98" s="131"/>
      <c r="BD98" s="131"/>
      <c r="BE98" s="133">
        <f t="shared" ref="BE98:BE103" si="0">IF(U98="základná",N98,0)</f>
        <v>0</v>
      </c>
      <c r="BF98" s="133">
        <f t="shared" ref="BF98:BF103" si="1">IF(U98="znížená",N98,0)</f>
        <v>0</v>
      </c>
      <c r="BG98" s="133">
        <f t="shared" ref="BG98:BG103" si="2">IF(U98="zákl. prenesená",N98,0)</f>
        <v>0</v>
      </c>
      <c r="BH98" s="133">
        <f t="shared" ref="BH98:BH103" si="3">IF(U98="zníž. prenesená",N98,0)</f>
        <v>0</v>
      </c>
      <c r="BI98" s="133">
        <f t="shared" ref="BI98:BI103" si="4">IF(U98="nulová",N98,0)</f>
        <v>0</v>
      </c>
      <c r="BJ98" s="132" t="s">
        <v>124</v>
      </c>
      <c r="BK98" s="131"/>
      <c r="BL98" s="131"/>
      <c r="BM98" s="131"/>
    </row>
    <row r="99" spans="2:65" s="1" customFormat="1" ht="18" customHeight="1" x14ac:dyDescent="0.3">
      <c r="B99" s="126"/>
      <c r="C99" s="127"/>
      <c r="D99" s="217" t="s">
        <v>125</v>
      </c>
      <c r="E99" s="234"/>
      <c r="F99" s="234"/>
      <c r="G99" s="234"/>
      <c r="H99" s="234"/>
      <c r="I99" s="127"/>
      <c r="J99" s="127"/>
      <c r="K99" s="127"/>
      <c r="L99" s="127"/>
      <c r="M99" s="127"/>
      <c r="N99" s="213">
        <f>ROUND(N88*T99,2)</f>
        <v>0</v>
      </c>
      <c r="O99" s="234"/>
      <c r="P99" s="234"/>
      <c r="Q99" s="234"/>
      <c r="R99" s="128"/>
      <c r="S99" s="127"/>
      <c r="T99" s="129"/>
      <c r="U99" s="130" t="s">
        <v>38</v>
      </c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2" t="s">
        <v>123</v>
      </c>
      <c r="AZ99" s="131"/>
      <c r="BA99" s="131"/>
      <c r="BB99" s="131"/>
      <c r="BC99" s="131"/>
      <c r="BD99" s="131"/>
      <c r="BE99" s="133">
        <f t="shared" si="0"/>
        <v>0</v>
      </c>
      <c r="BF99" s="133">
        <f t="shared" si="1"/>
        <v>0</v>
      </c>
      <c r="BG99" s="133">
        <f t="shared" si="2"/>
        <v>0</v>
      </c>
      <c r="BH99" s="133">
        <f t="shared" si="3"/>
        <v>0</v>
      </c>
      <c r="BI99" s="133">
        <f t="shared" si="4"/>
        <v>0</v>
      </c>
      <c r="BJ99" s="132" t="s">
        <v>124</v>
      </c>
      <c r="BK99" s="131"/>
      <c r="BL99" s="131"/>
      <c r="BM99" s="131"/>
    </row>
    <row r="100" spans="2:65" s="1" customFormat="1" ht="18" customHeight="1" x14ac:dyDescent="0.3">
      <c r="B100" s="126"/>
      <c r="C100" s="127"/>
      <c r="D100" s="217" t="s">
        <v>126</v>
      </c>
      <c r="E100" s="234"/>
      <c r="F100" s="234"/>
      <c r="G100" s="234"/>
      <c r="H100" s="234"/>
      <c r="I100" s="127"/>
      <c r="J100" s="127"/>
      <c r="K100" s="127"/>
      <c r="L100" s="127"/>
      <c r="M100" s="127"/>
      <c r="N100" s="213">
        <f>ROUND(N88*T100,2)</f>
        <v>0</v>
      </c>
      <c r="O100" s="234"/>
      <c r="P100" s="234"/>
      <c r="Q100" s="234"/>
      <c r="R100" s="128"/>
      <c r="S100" s="127"/>
      <c r="T100" s="129"/>
      <c r="U100" s="130" t="s">
        <v>38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2" t="s">
        <v>123</v>
      </c>
      <c r="AZ100" s="131"/>
      <c r="BA100" s="131"/>
      <c r="BB100" s="131"/>
      <c r="BC100" s="131"/>
      <c r="BD100" s="131"/>
      <c r="BE100" s="133">
        <f t="shared" si="0"/>
        <v>0</v>
      </c>
      <c r="BF100" s="133">
        <f t="shared" si="1"/>
        <v>0</v>
      </c>
      <c r="BG100" s="133">
        <f t="shared" si="2"/>
        <v>0</v>
      </c>
      <c r="BH100" s="133">
        <f t="shared" si="3"/>
        <v>0</v>
      </c>
      <c r="BI100" s="133">
        <f t="shared" si="4"/>
        <v>0</v>
      </c>
      <c r="BJ100" s="132" t="s">
        <v>124</v>
      </c>
      <c r="BK100" s="131"/>
      <c r="BL100" s="131"/>
      <c r="BM100" s="131"/>
    </row>
    <row r="101" spans="2:65" s="1" customFormat="1" ht="18" customHeight="1" x14ac:dyDescent="0.3">
      <c r="B101" s="126"/>
      <c r="C101" s="127"/>
      <c r="D101" s="217" t="s">
        <v>127</v>
      </c>
      <c r="E101" s="234"/>
      <c r="F101" s="234"/>
      <c r="G101" s="234"/>
      <c r="H101" s="234"/>
      <c r="I101" s="127"/>
      <c r="J101" s="127"/>
      <c r="K101" s="127"/>
      <c r="L101" s="127"/>
      <c r="M101" s="127"/>
      <c r="N101" s="213">
        <f>ROUND(N88*T101,2)</f>
        <v>0</v>
      </c>
      <c r="O101" s="234"/>
      <c r="P101" s="234"/>
      <c r="Q101" s="234"/>
      <c r="R101" s="128"/>
      <c r="S101" s="127"/>
      <c r="T101" s="129"/>
      <c r="U101" s="130" t="s">
        <v>38</v>
      </c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2" t="s">
        <v>123</v>
      </c>
      <c r="AZ101" s="131"/>
      <c r="BA101" s="131"/>
      <c r="BB101" s="131"/>
      <c r="BC101" s="131"/>
      <c r="BD101" s="131"/>
      <c r="BE101" s="133">
        <f t="shared" si="0"/>
        <v>0</v>
      </c>
      <c r="BF101" s="133">
        <f t="shared" si="1"/>
        <v>0</v>
      </c>
      <c r="BG101" s="133">
        <f t="shared" si="2"/>
        <v>0</v>
      </c>
      <c r="BH101" s="133">
        <f t="shared" si="3"/>
        <v>0</v>
      </c>
      <c r="BI101" s="133">
        <f t="shared" si="4"/>
        <v>0</v>
      </c>
      <c r="BJ101" s="132" t="s">
        <v>124</v>
      </c>
      <c r="BK101" s="131"/>
      <c r="BL101" s="131"/>
      <c r="BM101" s="131"/>
    </row>
    <row r="102" spans="2:65" s="1" customFormat="1" ht="18" customHeight="1" x14ac:dyDescent="0.3">
      <c r="B102" s="126"/>
      <c r="C102" s="127"/>
      <c r="D102" s="217" t="s">
        <v>128</v>
      </c>
      <c r="E102" s="234"/>
      <c r="F102" s="234"/>
      <c r="G102" s="234"/>
      <c r="H102" s="234"/>
      <c r="I102" s="127"/>
      <c r="J102" s="127"/>
      <c r="K102" s="127"/>
      <c r="L102" s="127"/>
      <c r="M102" s="127"/>
      <c r="N102" s="213">
        <f>ROUND(N88*T102,2)</f>
        <v>0</v>
      </c>
      <c r="O102" s="234"/>
      <c r="P102" s="234"/>
      <c r="Q102" s="234"/>
      <c r="R102" s="128"/>
      <c r="S102" s="127"/>
      <c r="T102" s="129"/>
      <c r="U102" s="130" t="s">
        <v>38</v>
      </c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2" t="s">
        <v>123</v>
      </c>
      <c r="AZ102" s="131"/>
      <c r="BA102" s="131"/>
      <c r="BB102" s="131"/>
      <c r="BC102" s="131"/>
      <c r="BD102" s="131"/>
      <c r="BE102" s="133">
        <f t="shared" si="0"/>
        <v>0</v>
      </c>
      <c r="BF102" s="133">
        <f t="shared" si="1"/>
        <v>0</v>
      </c>
      <c r="BG102" s="133">
        <f t="shared" si="2"/>
        <v>0</v>
      </c>
      <c r="BH102" s="133">
        <f t="shared" si="3"/>
        <v>0</v>
      </c>
      <c r="BI102" s="133">
        <f t="shared" si="4"/>
        <v>0</v>
      </c>
      <c r="BJ102" s="132" t="s">
        <v>124</v>
      </c>
      <c r="BK102" s="131"/>
      <c r="BL102" s="131"/>
      <c r="BM102" s="131"/>
    </row>
    <row r="103" spans="2:65" s="1" customFormat="1" ht="18" customHeight="1" x14ac:dyDescent="0.3">
      <c r="B103" s="126"/>
      <c r="C103" s="127"/>
      <c r="D103" s="134" t="s">
        <v>129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213">
        <f>ROUND(N88*T103,2)</f>
        <v>0</v>
      </c>
      <c r="O103" s="234"/>
      <c r="P103" s="234"/>
      <c r="Q103" s="234"/>
      <c r="R103" s="128"/>
      <c r="S103" s="127"/>
      <c r="T103" s="135"/>
      <c r="U103" s="136" t="s">
        <v>38</v>
      </c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2" t="s">
        <v>130</v>
      </c>
      <c r="AZ103" s="131"/>
      <c r="BA103" s="131"/>
      <c r="BB103" s="131"/>
      <c r="BC103" s="131"/>
      <c r="BD103" s="131"/>
      <c r="BE103" s="133">
        <f t="shared" si="0"/>
        <v>0</v>
      </c>
      <c r="BF103" s="133">
        <f t="shared" si="1"/>
        <v>0</v>
      </c>
      <c r="BG103" s="133">
        <f t="shared" si="2"/>
        <v>0</v>
      </c>
      <c r="BH103" s="133">
        <f t="shared" si="3"/>
        <v>0</v>
      </c>
      <c r="BI103" s="133">
        <f t="shared" si="4"/>
        <v>0</v>
      </c>
      <c r="BJ103" s="132" t="s">
        <v>124</v>
      </c>
      <c r="BK103" s="131"/>
      <c r="BL103" s="131"/>
      <c r="BM103" s="131"/>
    </row>
    <row r="104" spans="2:65" s="1" customFormat="1" x14ac:dyDescent="0.3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65" s="1" customFormat="1" ht="29.25" customHeight="1" x14ac:dyDescent="0.3">
      <c r="B105" s="30"/>
      <c r="C105" s="108" t="s">
        <v>103</v>
      </c>
      <c r="D105" s="109"/>
      <c r="E105" s="109"/>
      <c r="F105" s="109"/>
      <c r="G105" s="109"/>
      <c r="H105" s="109"/>
      <c r="I105" s="109"/>
      <c r="J105" s="109"/>
      <c r="K105" s="109"/>
      <c r="L105" s="215">
        <f>ROUND(SUM(N88+N97),2)</f>
        <v>0</v>
      </c>
      <c r="M105" s="228"/>
      <c r="N105" s="228"/>
      <c r="O105" s="228"/>
      <c r="P105" s="228"/>
      <c r="Q105" s="228"/>
      <c r="R105" s="32"/>
    </row>
    <row r="106" spans="2:65" s="1" customFormat="1" ht="6.95" customHeight="1" x14ac:dyDescent="0.3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6"/>
    </row>
    <row r="110" spans="2:65" s="1" customFormat="1" ht="6.95" customHeight="1" x14ac:dyDescent="0.3"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9"/>
    </row>
    <row r="111" spans="2:65" s="1" customFormat="1" ht="36.950000000000003" customHeight="1" x14ac:dyDescent="0.3">
      <c r="B111" s="30"/>
      <c r="C111" s="180" t="s">
        <v>131</v>
      </c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32"/>
    </row>
    <row r="112" spans="2:65" s="1" customFormat="1" ht="6.95" customHeight="1" x14ac:dyDescent="0.3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1" customFormat="1" ht="30" customHeight="1" x14ac:dyDescent="0.3">
      <c r="B113" s="30"/>
      <c r="C113" s="25" t="s">
        <v>16</v>
      </c>
      <c r="D113" s="31"/>
      <c r="E113" s="31"/>
      <c r="F113" s="220" t="str">
        <f>F6</f>
        <v>Viacúčelová budova kultúrneho domu - stavebné úpravy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31"/>
      <c r="R113" s="32"/>
    </row>
    <row r="114" spans="2:65" s="1" customFormat="1" ht="36.950000000000003" customHeight="1" x14ac:dyDescent="0.3">
      <c r="B114" s="30"/>
      <c r="C114" s="64" t="s">
        <v>106</v>
      </c>
      <c r="D114" s="31"/>
      <c r="E114" s="31"/>
      <c r="F114" s="200" t="str">
        <f>F7</f>
        <v>01 - Zateplenie fasády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31"/>
      <c r="R114" s="32"/>
    </row>
    <row r="115" spans="2:65" s="1" customFormat="1" ht="6.95" customHeight="1" x14ac:dyDescent="0.3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65" s="1" customFormat="1" ht="18" customHeight="1" x14ac:dyDescent="0.3">
      <c r="B116" s="30"/>
      <c r="C116" s="25" t="s">
        <v>19</v>
      </c>
      <c r="D116" s="31"/>
      <c r="E116" s="31"/>
      <c r="F116" s="23" t="str">
        <f>F9</f>
        <v xml:space="preserve"> </v>
      </c>
      <c r="G116" s="31"/>
      <c r="H116" s="31"/>
      <c r="I116" s="31"/>
      <c r="J116" s="31"/>
      <c r="K116" s="25" t="s">
        <v>21</v>
      </c>
      <c r="L116" s="31"/>
      <c r="M116" s="226" t="str">
        <f>IF(O9="","",O9)</f>
        <v>26. 10. 2017</v>
      </c>
      <c r="N116" s="199"/>
      <c r="O116" s="199"/>
      <c r="P116" s="199"/>
      <c r="Q116" s="31"/>
      <c r="R116" s="32"/>
    </row>
    <row r="117" spans="2:65" s="1" customFormat="1" ht="6.95" customHeight="1" x14ac:dyDescent="0.3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1" customFormat="1" ht="15" x14ac:dyDescent="0.3">
      <c r="B118" s="30"/>
      <c r="C118" s="25" t="s">
        <v>23</v>
      </c>
      <c r="D118" s="31"/>
      <c r="E118" s="31"/>
      <c r="F118" s="23" t="str">
        <f>E12</f>
        <v xml:space="preserve"> </v>
      </c>
      <c r="G118" s="31"/>
      <c r="H118" s="31"/>
      <c r="I118" s="31"/>
      <c r="J118" s="31"/>
      <c r="K118" s="25" t="s">
        <v>28</v>
      </c>
      <c r="L118" s="31"/>
      <c r="M118" s="185" t="str">
        <f>E18</f>
        <v xml:space="preserve"> </v>
      </c>
      <c r="N118" s="199"/>
      <c r="O118" s="199"/>
      <c r="P118" s="199"/>
      <c r="Q118" s="199"/>
      <c r="R118" s="32"/>
    </row>
    <row r="119" spans="2:65" s="1" customFormat="1" ht="14.45" customHeight="1" x14ac:dyDescent="0.3">
      <c r="B119" s="30"/>
      <c r="C119" s="25" t="s">
        <v>26</v>
      </c>
      <c r="D119" s="31"/>
      <c r="E119" s="31"/>
      <c r="F119" s="23" t="str">
        <f>IF(E15="","",E15)</f>
        <v>Vyplň údaj</v>
      </c>
      <c r="G119" s="31"/>
      <c r="H119" s="31"/>
      <c r="I119" s="31"/>
      <c r="J119" s="31"/>
      <c r="K119" s="25" t="s">
        <v>30</v>
      </c>
      <c r="L119" s="31"/>
      <c r="M119" s="185" t="str">
        <f>E21</f>
        <v xml:space="preserve"> </v>
      </c>
      <c r="N119" s="199"/>
      <c r="O119" s="199"/>
      <c r="P119" s="199"/>
      <c r="Q119" s="199"/>
      <c r="R119" s="32"/>
    </row>
    <row r="120" spans="2:65" s="1" customFormat="1" ht="10.35" customHeight="1" x14ac:dyDescent="0.3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</row>
    <row r="121" spans="2:65" s="8" customFormat="1" ht="29.25" customHeight="1" x14ac:dyDescent="0.3">
      <c r="B121" s="137"/>
      <c r="C121" s="138" t="s">
        <v>132</v>
      </c>
      <c r="D121" s="139" t="s">
        <v>133</v>
      </c>
      <c r="E121" s="139" t="s">
        <v>53</v>
      </c>
      <c r="F121" s="235" t="s">
        <v>134</v>
      </c>
      <c r="G121" s="236"/>
      <c r="H121" s="236"/>
      <c r="I121" s="236"/>
      <c r="J121" s="139" t="s">
        <v>135</v>
      </c>
      <c r="K121" s="139" t="s">
        <v>136</v>
      </c>
      <c r="L121" s="237" t="s">
        <v>137</v>
      </c>
      <c r="M121" s="236"/>
      <c r="N121" s="235" t="s">
        <v>111</v>
      </c>
      <c r="O121" s="236"/>
      <c r="P121" s="236"/>
      <c r="Q121" s="238"/>
      <c r="R121" s="140"/>
      <c r="T121" s="72" t="s">
        <v>138</v>
      </c>
      <c r="U121" s="73" t="s">
        <v>35</v>
      </c>
      <c r="V121" s="73" t="s">
        <v>139</v>
      </c>
      <c r="W121" s="73" t="s">
        <v>140</v>
      </c>
      <c r="X121" s="73" t="s">
        <v>141</v>
      </c>
      <c r="Y121" s="73" t="s">
        <v>142</v>
      </c>
      <c r="Z121" s="73" t="s">
        <v>143</v>
      </c>
      <c r="AA121" s="74" t="s">
        <v>144</v>
      </c>
    </row>
    <row r="122" spans="2:65" s="1" customFormat="1" ht="29.25" customHeight="1" x14ac:dyDescent="0.35">
      <c r="B122" s="30"/>
      <c r="C122" s="76" t="s">
        <v>108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248">
        <f>BK122</f>
        <v>0</v>
      </c>
      <c r="O122" s="249"/>
      <c r="P122" s="249"/>
      <c r="Q122" s="249"/>
      <c r="R122" s="32"/>
      <c r="T122" s="75"/>
      <c r="U122" s="46"/>
      <c r="V122" s="46"/>
      <c r="W122" s="141">
        <f>W123+W150+W155</f>
        <v>0</v>
      </c>
      <c r="X122" s="46"/>
      <c r="Y122" s="141">
        <f>Y123+Y150+Y155</f>
        <v>53.586765379999996</v>
      </c>
      <c r="Z122" s="46"/>
      <c r="AA122" s="142">
        <f>AA123+AA150+AA155</f>
        <v>8.856E-2</v>
      </c>
      <c r="AT122" s="13" t="s">
        <v>70</v>
      </c>
      <c r="AU122" s="13" t="s">
        <v>113</v>
      </c>
      <c r="BK122" s="143">
        <f>BK123+BK150+BK155</f>
        <v>0</v>
      </c>
    </row>
    <row r="123" spans="2:65" s="9" customFormat="1" ht="37.35" customHeight="1" x14ac:dyDescent="0.35">
      <c r="B123" s="144"/>
      <c r="C123" s="145"/>
      <c r="D123" s="146" t="s">
        <v>114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232">
        <f>BK123</f>
        <v>0</v>
      </c>
      <c r="O123" s="229"/>
      <c r="P123" s="229"/>
      <c r="Q123" s="229"/>
      <c r="R123" s="147"/>
      <c r="T123" s="148"/>
      <c r="U123" s="145"/>
      <c r="V123" s="145"/>
      <c r="W123" s="149">
        <f>W124+W134+W148</f>
        <v>0</v>
      </c>
      <c r="X123" s="145"/>
      <c r="Y123" s="149">
        <f>Y124+Y134+Y148</f>
        <v>53.572989379999996</v>
      </c>
      <c r="Z123" s="145"/>
      <c r="AA123" s="150">
        <f>AA124+AA134+AA148</f>
        <v>0</v>
      </c>
      <c r="AR123" s="151" t="s">
        <v>78</v>
      </c>
      <c r="AT123" s="152" t="s">
        <v>70</v>
      </c>
      <c r="AU123" s="152" t="s">
        <v>71</v>
      </c>
      <c r="AY123" s="151" t="s">
        <v>145</v>
      </c>
      <c r="BK123" s="153">
        <f>BK124+BK134+BK148</f>
        <v>0</v>
      </c>
    </row>
    <row r="124" spans="2:65" s="9" customFormat="1" ht="19.899999999999999" customHeight="1" x14ac:dyDescent="0.3">
      <c r="B124" s="144"/>
      <c r="C124" s="145"/>
      <c r="D124" s="154" t="s">
        <v>115</v>
      </c>
      <c r="E124" s="154"/>
      <c r="F124" s="154"/>
      <c r="G124" s="154"/>
      <c r="H124" s="154"/>
      <c r="I124" s="154"/>
      <c r="J124" s="154"/>
      <c r="K124" s="154"/>
      <c r="L124" s="154"/>
      <c r="M124" s="154"/>
      <c r="N124" s="250">
        <f>BK124</f>
        <v>0</v>
      </c>
      <c r="O124" s="251"/>
      <c r="P124" s="251"/>
      <c r="Q124" s="251"/>
      <c r="R124" s="147"/>
      <c r="T124" s="148"/>
      <c r="U124" s="145"/>
      <c r="V124" s="145"/>
      <c r="W124" s="149">
        <f>SUM(W125:W133)</f>
        <v>0</v>
      </c>
      <c r="X124" s="145"/>
      <c r="Y124" s="149">
        <f>SUM(Y125:Y133)</f>
        <v>16.717487779999999</v>
      </c>
      <c r="Z124" s="145"/>
      <c r="AA124" s="150">
        <f>SUM(AA125:AA133)</f>
        <v>0</v>
      </c>
      <c r="AR124" s="151" t="s">
        <v>78</v>
      </c>
      <c r="AT124" s="152" t="s">
        <v>70</v>
      </c>
      <c r="AU124" s="152" t="s">
        <v>78</v>
      </c>
      <c r="AY124" s="151" t="s">
        <v>145</v>
      </c>
      <c r="BK124" s="153">
        <f>SUM(BK125:BK133)</f>
        <v>0</v>
      </c>
    </row>
    <row r="125" spans="2:65" s="1" customFormat="1" ht="31.5" customHeight="1" x14ac:dyDescent="0.3">
      <c r="B125" s="126"/>
      <c r="C125" s="155" t="s">
        <v>78</v>
      </c>
      <c r="D125" s="155" t="s">
        <v>146</v>
      </c>
      <c r="E125" s="156" t="s">
        <v>147</v>
      </c>
      <c r="F125" s="239" t="s">
        <v>148</v>
      </c>
      <c r="G125" s="240"/>
      <c r="H125" s="240"/>
      <c r="I125" s="240"/>
      <c r="J125" s="157" t="s">
        <v>149</v>
      </c>
      <c r="K125" s="158">
        <v>908.226</v>
      </c>
      <c r="L125" s="241">
        <v>0</v>
      </c>
      <c r="M125" s="240"/>
      <c r="N125" s="242">
        <f t="shared" ref="N125:N133" si="5">ROUND(L125*K125,2)</f>
        <v>0</v>
      </c>
      <c r="O125" s="240"/>
      <c r="P125" s="240"/>
      <c r="Q125" s="240"/>
      <c r="R125" s="128"/>
      <c r="T125" s="159" t="s">
        <v>3</v>
      </c>
      <c r="U125" s="39" t="s">
        <v>38</v>
      </c>
      <c r="V125" s="31"/>
      <c r="W125" s="160">
        <f t="shared" ref="W125:W133" si="6">V125*K125</f>
        <v>0</v>
      </c>
      <c r="X125" s="160">
        <v>3.0400000000000002E-3</v>
      </c>
      <c r="Y125" s="160">
        <f t="shared" ref="Y125:Y133" si="7">X125*K125</f>
        <v>2.76100704</v>
      </c>
      <c r="Z125" s="160">
        <v>0</v>
      </c>
      <c r="AA125" s="161">
        <f t="shared" ref="AA125:AA133" si="8">Z125*K125</f>
        <v>0</v>
      </c>
      <c r="AR125" s="13" t="s">
        <v>150</v>
      </c>
      <c r="AT125" s="13" t="s">
        <v>146</v>
      </c>
      <c r="AU125" s="13" t="s">
        <v>124</v>
      </c>
      <c r="AY125" s="13" t="s">
        <v>145</v>
      </c>
      <c r="BE125" s="101">
        <f t="shared" ref="BE125:BE133" si="9">IF(U125="základná",N125,0)</f>
        <v>0</v>
      </c>
      <c r="BF125" s="101">
        <f t="shared" ref="BF125:BF133" si="10">IF(U125="znížená",N125,0)</f>
        <v>0</v>
      </c>
      <c r="BG125" s="101">
        <f t="shared" ref="BG125:BG133" si="11">IF(U125="zákl. prenesená",N125,0)</f>
        <v>0</v>
      </c>
      <c r="BH125" s="101">
        <f t="shared" ref="BH125:BH133" si="12">IF(U125="zníž. prenesená",N125,0)</f>
        <v>0</v>
      </c>
      <c r="BI125" s="101">
        <f t="shared" ref="BI125:BI133" si="13">IF(U125="nulová",N125,0)</f>
        <v>0</v>
      </c>
      <c r="BJ125" s="13" t="s">
        <v>124</v>
      </c>
      <c r="BK125" s="101">
        <f t="shared" ref="BK125:BK133" si="14">ROUND(L125*K125,2)</f>
        <v>0</v>
      </c>
      <c r="BL125" s="13" t="s">
        <v>150</v>
      </c>
      <c r="BM125" s="13" t="s">
        <v>151</v>
      </c>
    </row>
    <row r="126" spans="2:65" s="1" customFormat="1" ht="31.5" customHeight="1" x14ac:dyDescent="0.3">
      <c r="B126" s="126"/>
      <c r="C126" s="155" t="s">
        <v>124</v>
      </c>
      <c r="D126" s="155" t="s">
        <v>146</v>
      </c>
      <c r="E126" s="156" t="s">
        <v>152</v>
      </c>
      <c r="F126" s="239" t="s">
        <v>153</v>
      </c>
      <c r="G126" s="240"/>
      <c r="H126" s="240"/>
      <c r="I126" s="240"/>
      <c r="J126" s="157" t="s">
        <v>149</v>
      </c>
      <c r="K126" s="158">
        <v>908.226</v>
      </c>
      <c r="L126" s="241">
        <v>0</v>
      </c>
      <c r="M126" s="240"/>
      <c r="N126" s="242">
        <f t="shared" si="5"/>
        <v>0</v>
      </c>
      <c r="O126" s="240"/>
      <c r="P126" s="240"/>
      <c r="Q126" s="240"/>
      <c r="R126" s="128"/>
      <c r="T126" s="159" t="s">
        <v>3</v>
      </c>
      <c r="U126" s="39" t="s">
        <v>38</v>
      </c>
      <c r="V126" s="31"/>
      <c r="W126" s="160">
        <f t="shared" si="6"/>
        <v>0</v>
      </c>
      <c r="X126" s="160">
        <v>4.2000000000000002E-4</v>
      </c>
      <c r="Y126" s="160">
        <f t="shared" si="7"/>
        <v>0.38145492000000003</v>
      </c>
      <c r="Z126" s="160">
        <v>0</v>
      </c>
      <c r="AA126" s="161">
        <f t="shared" si="8"/>
        <v>0</v>
      </c>
      <c r="AR126" s="13" t="s">
        <v>150</v>
      </c>
      <c r="AT126" s="13" t="s">
        <v>146</v>
      </c>
      <c r="AU126" s="13" t="s">
        <v>124</v>
      </c>
      <c r="AY126" s="13" t="s">
        <v>145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124</v>
      </c>
      <c r="BK126" s="101">
        <f t="shared" si="14"/>
        <v>0</v>
      </c>
      <c r="BL126" s="13" t="s">
        <v>150</v>
      </c>
      <c r="BM126" s="13" t="s">
        <v>154</v>
      </c>
    </row>
    <row r="127" spans="2:65" s="1" customFormat="1" ht="31.5" customHeight="1" x14ac:dyDescent="0.3">
      <c r="B127" s="126"/>
      <c r="C127" s="155" t="s">
        <v>155</v>
      </c>
      <c r="D127" s="155" t="s">
        <v>146</v>
      </c>
      <c r="E127" s="156" t="s">
        <v>156</v>
      </c>
      <c r="F127" s="239" t="s">
        <v>157</v>
      </c>
      <c r="G127" s="240"/>
      <c r="H127" s="240"/>
      <c r="I127" s="240"/>
      <c r="J127" s="157" t="s">
        <v>149</v>
      </c>
      <c r="K127" s="158">
        <v>187.93</v>
      </c>
      <c r="L127" s="241">
        <v>0</v>
      </c>
      <c r="M127" s="240"/>
      <c r="N127" s="242">
        <f t="shared" si="5"/>
        <v>0</v>
      </c>
      <c r="O127" s="240"/>
      <c r="P127" s="240"/>
      <c r="Q127" s="240"/>
      <c r="R127" s="128"/>
      <c r="T127" s="159" t="s">
        <v>3</v>
      </c>
      <c r="U127" s="39" t="s">
        <v>38</v>
      </c>
      <c r="V127" s="31"/>
      <c r="W127" s="160">
        <f t="shared" si="6"/>
        <v>0</v>
      </c>
      <c r="X127" s="160">
        <v>1.1299999999999999E-2</v>
      </c>
      <c r="Y127" s="160">
        <f t="shared" si="7"/>
        <v>2.1236090000000001</v>
      </c>
      <c r="Z127" s="160">
        <v>0</v>
      </c>
      <c r="AA127" s="161">
        <f t="shared" si="8"/>
        <v>0</v>
      </c>
      <c r="AR127" s="13" t="s">
        <v>150</v>
      </c>
      <c r="AT127" s="13" t="s">
        <v>146</v>
      </c>
      <c r="AU127" s="13" t="s">
        <v>124</v>
      </c>
      <c r="AY127" s="13" t="s">
        <v>145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124</v>
      </c>
      <c r="BK127" s="101">
        <f t="shared" si="14"/>
        <v>0</v>
      </c>
      <c r="BL127" s="13" t="s">
        <v>150</v>
      </c>
      <c r="BM127" s="13" t="s">
        <v>158</v>
      </c>
    </row>
    <row r="128" spans="2:65" s="1" customFormat="1" ht="31.5" customHeight="1" x14ac:dyDescent="0.3">
      <c r="B128" s="126"/>
      <c r="C128" s="155" t="s">
        <v>150</v>
      </c>
      <c r="D128" s="155" t="s">
        <v>146</v>
      </c>
      <c r="E128" s="156" t="s">
        <v>159</v>
      </c>
      <c r="F128" s="239" t="s">
        <v>160</v>
      </c>
      <c r="G128" s="240"/>
      <c r="H128" s="240"/>
      <c r="I128" s="240"/>
      <c r="J128" s="157" t="s">
        <v>149</v>
      </c>
      <c r="K128" s="158">
        <v>439.37</v>
      </c>
      <c r="L128" s="241">
        <v>0</v>
      </c>
      <c r="M128" s="240"/>
      <c r="N128" s="242">
        <f t="shared" si="5"/>
        <v>0</v>
      </c>
      <c r="O128" s="240"/>
      <c r="P128" s="240"/>
      <c r="Q128" s="240"/>
      <c r="R128" s="128"/>
      <c r="T128" s="159" t="s">
        <v>3</v>
      </c>
      <c r="U128" s="39" t="s">
        <v>38</v>
      </c>
      <c r="V128" s="31"/>
      <c r="W128" s="160">
        <f t="shared" si="6"/>
        <v>0</v>
      </c>
      <c r="X128" s="160">
        <v>1.321E-2</v>
      </c>
      <c r="Y128" s="160">
        <f t="shared" si="7"/>
        <v>5.8040776999999997</v>
      </c>
      <c r="Z128" s="160">
        <v>0</v>
      </c>
      <c r="AA128" s="161">
        <f t="shared" si="8"/>
        <v>0</v>
      </c>
      <c r="AR128" s="13" t="s">
        <v>150</v>
      </c>
      <c r="AT128" s="13" t="s">
        <v>146</v>
      </c>
      <c r="AU128" s="13" t="s">
        <v>124</v>
      </c>
      <c r="AY128" s="13" t="s">
        <v>145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124</v>
      </c>
      <c r="BK128" s="101">
        <f t="shared" si="14"/>
        <v>0</v>
      </c>
      <c r="BL128" s="13" t="s">
        <v>150</v>
      </c>
      <c r="BM128" s="13" t="s">
        <v>161</v>
      </c>
    </row>
    <row r="129" spans="2:65" s="1" customFormat="1" ht="31.5" customHeight="1" x14ac:dyDescent="0.3">
      <c r="B129" s="126"/>
      <c r="C129" s="155" t="s">
        <v>162</v>
      </c>
      <c r="D129" s="155" t="s">
        <v>146</v>
      </c>
      <c r="E129" s="156" t="s">
        <v>163</v>
      </c>
      <c r="F129" s="239" t="s">
        <v>164</v>
      </c>
      <c r="G129" s="240"/>
      <c r="H129" s="240"/>
      <c r="I129" s="240"/>
      <c r="J129" s="157" t="s">
        <v>149</v>
      </c>
      <c r="K129" s="158">
        <v>175.39</v>
      </c>
      <c r="L129" s="241">
        <v>0</v>
      </c>
      <c r="M129" s="240"/>
      <c r="N129" s="242">
        <f t="shared" si="5"/>
        <v>0</v>
      </c>
      <c r="O129" s="240"/>
      <c r="P129" s="240"/>
      <c r="Q129" s="240"/>
      <c r="R129" s="128"/>
      <c r="T129" s="159" t="s">
        <v>3</v>
      </c>
      <c r="U129" s="39" t="s">
        <v>38</v>
      </c>
      <c r="V129" s="31"/>
      <c r="W129" s="160">
        <f t="shared" si="6"/>
        <v>0</v>
      </c>
      <c r="X129" s="160">
        <v>2.0820000000000002E-2</v>
      </c>
      <c r="Y129" s="160">
        <f t="shared" si="7"/>
        <v>3.6516198000000002</v>
      </c>
      <c r="Z129" s="160">
        <v>0</v>
      </c>
      <c r="AA129" s="161">
        <f t="shared" si="8"/>
        <v>0</v>
      </c>
      <c r="AR129" s="13" t="s">
        <v>150</v>
      </c>
      <c r="AT129" s="13" t="s">
        <v>146</v>
      </c>
      <c r="AU129" s="13" t="s">
        <v>124</v>
      </c>
      <c r="AY129" s="13" t="s">
        <v>145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124</v>
      </c>
      <c r="BK129" s="101">
        <f t="shared" si="14"/>
        <v>0</v>
      </c>
      <c r="BL129" s="13" t="s">
        <v>150</v>
      </c>
      <c r="BM129" s="13" t="s">
        <v>165</v>
      </c>
    </row>
    <row r="130" spans="2:65" s="1" customFormat="1" ht="31.5" customHeight="1" x14ac:dyDescent="0.3">
      <c r="B130" s="126"/>
      <c r="C130" s="155" t="s">
        <v>166</v>
      </c>
      <c r="D130" s="155" t="s">
        <v>146</v>
      </c>
      <c r="E130" s="156" t="s">
        <v>167</v>
      </c>
      <c r="F130" s="239" t="s">
        <v>168</v>
      </c>
      <c r="G130" s="240"/>
      <c r="H130" s="240"/>
      <c r="I130" s="240"/>
      <c r="J130" s="157" t="s">
        <v>149</v>
      </c>
      <c r="K130" s="158">
        <v>26.4</v>
      </c>
      <c r="L130" s="241">
        <v>0</v>
      </c>
      <c r="M130" s="240"/>
      <c r="N130" s="242">
        <f t="shared" si="5"/>
        <v>0</v>
      </c>
      <c r="O130" s="240"/>
      <c r="P130" s="240"/>
      <c r="Q130" s="240"/>
      <c r="R130" s="128"/>
      <c r="T130" s="159" t="s">
        <v>3</v>
      </c>
      <c r="U130" s="39" t="s">
        <v>38</v>
      </c>
      <c r="V130" s="31"/>
      <c r="W130" s="160">
        <f t="shared" si="6"/>
        <v>0</v>
      </c>
      <c r="X130" s="160">
        <v>3.3700000000000001E-2</v>
      </c>
      <c r="Y130" s="160">
        <f t="shared" si="7"/>
        <v>0.88968000000000003</v>
      </c>
      <c r="Z130" s="160">
        <v>0</v>
      </c>
      <c r="AA130" s="161">
        <f t="shared" si="8"/>
        <v>0</v>
      </c>
      <c r="AR130" s="13" t="s">
        <v>150</v>
      </c>
      <c r="AT130" s="13" t="s">
        <v>146</v>
      </c>
      <c r="AU130" s="13" t="s">
        <v>124</v>
      </c>
      <c r="AY130" s="13" t="s">
        <v>145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124</v>
      </c>
      <c r="BK130" s="101">
        <f t="shared" si="14"/>
        <v>0</v>
      </c>
      <c r="BL130" s="13" t="s">
        <v>150</v>
      </c>
      <c r="BM130" s="13" t="s">
        <v>169</v>
      </c>
    </row>
    <row r="131" spans="2:65" s="1" customFormat="1" ht="31.5" customHeight="1" x14ac:dyDescent="0.3">
      <c r="B131" s="126"/>
      <c r="C131" s="155" t="s">
        <v>170</v>
      </c>
      <c r="D131" s="155" t="s">
        <v>146</v>
      </c>
      <c r="E131" s="156" t="s">
        <v>171</v>
      </c>
      <c r="F131" s="239" t="s">
        <v>172</v>
      </c>
      <c r="G131" s="240"/>
      <c r="H131" s="240"/>
      <c r="I131" s="240"/>
      <c r="J131" s="157" t="s">
        <v>149</v>
      </c>
      <c r="K131" s="158">
        <v>28.370999999999999</v>
      </c>
      <c r="L131" s="241">
        <v>0</v>
      </c>
      <c r="M131" s="240"/>
      <c r="N131" s="242">
        <f t="shared" si="5"/>
        <v>0</v>
      </c>
      <c r="O131" s="240"/>
      <c r="P131" s="240"/>
      <c r="Q131" s="240"/>
      <c r="R131" s="128"/>
      <c r="T131" s="159" t="s">
        <v>3</v>
      </c>
      <c r="U131" s="39" t="s">
        <v>38</v>
      </c>
      <c r="V131" s="31"/>
      <c r="W131" s="160">
        <f t="shared" si="6"/>
        <v>0</v>
      </c>
      <c r="X131" s="160">
        <v>1.2370000000000001E-2</v>
      </c>
      <c r="Y131" s="160">
        <f t="shared" si="7"/>
        <v>0.35094926999999998</v>
      </c>
      <c r="Z131" s="160">
        <v>0</v>
      </c>
      <c r="AA131" s="161">
        <f t="shared" si="8"/>
        <v>0</v>
      </c>
      <c r="AR131" s="13" t="s">
        <v>150</v>
      </c>
      <c r="AT131" s="13" t="s">
        <v>146</v>
      </c>
      <c r="AU131" s="13" t="s">
        <v>124</v>
      </c>
      <c r="AY131" s="13" t="s">
        <v>145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124</v>
      </c>
      <c r="BK131" s="101">
        <f t="shared" si="14"/>
        <v>0</v>
      </c>
      <c r="BL131" s="13" t="s">
        <v>150</v>
      </c>
      <c r="BM131" s="13" t="s">
        <v>173</v>
      </c>
    </row>
    <row r="132" spans="2:65" s="1" customFormat="1" ht="31.5" customHeight="1" x14ac:dyDescent="0.3">
      <c r="B132" s="126"/>
      <c r="C132" s="155" t="s">
        <v>174</v>
      </c>
      <c r="D132" s="155" t="s">
        <v>146</v>
      </c>
      <c r="E132" s="156" t="s">
        <v>175</v>
      </c>
      <c r="F132" s="239" t="s">
        <v>176</v>
      </c>
      <c r="G132" s="240"/>
      <c r="H132" s="240"/>
      <c r="I132" s="240"/>
      <c r="J132" s="157" t="s">
        <v>149</v>
      </c>
      <c r="K132" s="158">
        <v>39.085000000000001</v>
      </c>
      <c r="L132" s="241">
        <v>0</v>
      </c>
      <c r="M132" s="240"/>
      <c r="N132" s="242">
        <f t="shared" si="5"/>
        <v>0</v>
      </c>
      <c r="O132" s="240"/>
      <c r="P132" s="240"/>
      <c r="Q132" s="240"/>
      <c r="R132" s="128"/>
      <c r="T132" s="159" t="s">
        <v>3</v>
      </c>
      <c r="U132" s="39" t="s">
        <v>38</v>
      </c>
      <c r="V132" s="31"/>
      <c r="W132" s="160">
        <f t="shared" si="6"/>
        <v>0</v>
      </c>
      <c r="X132" s="160">
        <v>9.6100000000000005E-3</v>
      </c>
      <c r="Y132" s="160">
        <f t="shared" si="7"/>
        <v>0.37560685000000005</v>
      </c>
      <c r="Z132" s="160">
        <v>0</v>
      </c>
      <c r="AA132" s="161">
        <f t="shared" si="8"/>
        <v>0</v>
      </c>
      <c r="AR132" s="13" t="s">
        <v>150</v>
      </c>
      <c r="AT132" s="13" t="s">
        <v>146</v>
      </c>
      <c r="AU132" s="13" t="s">
        <v>124</v>
      </c>
      <c r="AY132" s="13" t="s">
        <v>145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124</v>
      </c>
      <c r="BK132" s="101">
        <f t="shared" si="14"/>
        <v>0</v>
      </c>
      <c r="BL132" s="13" t="s">
        <v>150</v>
      </c>
      <c r="BM132" s="13" t="s">
        <v>177</v>
      </c>
    </row>
    <row r="133" spans="2:65" s="1" customFormat="1" ht="22.5" customHeight="1" x14ac:dyDescent="0.3">
      <c r="B133" s="126"/>
      <c r="C133" s="155" t="s">
        <v>178</v>
      </c>
      <c r="D133" s="155" t="s">
        <v>146</v>
      </c>
      <c r="E133" s="156" t="s">
        <v>179</v>
      </c>
      <c r="F133" s="239" t="s">
        <v>180</v>
      </c>
      <c r="G133" s="240"/>
      <c r="H133" s="240"/>
      <c r="I133" s="240"/>
      <c r="J133" s="157" t="s">
        <v>149</v>
      </c>
      <c r="K133" s="158">
        <v>11.68</v>
      </c>
      <c r="L133" s="241">
        <v>0</v>
      </c>
      <c r="M133" s="240"/>
      <c r="N133" s="242">
        <f t="shared" si="5"/>
        <v>0</v>
      </c>
      <c r="O133" s="240"/>
      <c r="P133" s="240"/>
      <c r="Q133" s="240"/>
      <c r="R133" s="128"/>
      <c r="T133" s="159" t="s">
        <v>3</v>
      </c>
      <c r="U133" s="39" t="s">
        <v>38</v>
      </c>
      <c r="V133" s="31"/>
      <c r="W133" s="160">
        <f t="shared" si="6"/>
        <v>0</v>
      </c>
      <c r="X133" s="160">
        <v>3.2489999999999998E-2</v>
      </c>
      <c r="Y133" s="160">
        <f t="shared" si="7"/>
        <v>0.37948319999999996</v>
      </c>
      <c r="Z133" s="160">
        <v>0</v>
      </c>
      <c r="AA133" s="161">
        <f t="shared" si="8"/>
        <v>0</v>
      </c>
      <c r="AR133" s="13" t="s">
        <v>150</v>
      </c>
      <c r="AT133" s="13" t="s">
        <v>146</v>
      </c>
      <c r="AU133" s="13" t="s">
        <v>124</v>
      </c>
      <c r="AY133" s="13" t="s">
        <v>145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124</v>
      </c>
      <c r="BK133" s="101">
        <f t="shared" si="14"/>
        <v>0</v>
      </c>
      <c r="BL133" s="13" t="s">
        <v>150</v>
      </c>
      <c r="BM133" s="13" t="s">
        <v>181</v>
      </c>
    </row>
    <row r="134" spans="2:65" s="9" customFormat="1" ht="29.85" customHeight="1" x14ac:dyDescent="0.3">
      <c r="B134" s="144"/>
      <c r="C134" s="145"/>
      <c r="D134" s="154" t="s">
        <v>116</v>
      </c>
      <c r="E134" s="154"/>
      <c r="F134" s="154"/>
      <c r="G134" s="154"/>
      <c r="H134" s="154"/>
      <c r="I134" s="154"/>
      <c r="J134" s="154"/>
      <c r="K134" s="154"/>
      <c r="L134" s="154"/>
      <c r="M134" s="154"/>
      <c r="N134" s="252">
        <f>BK134</f>
        <v>0</v>
      </c>
      <c r="O134" s="253"/>
      <c r="P134" s="253"/>
      <c r="Q134" s="253"/>
      <c r="R134" s="147"/>
      <c r="T134" s="148"/>
      <c r="U134" s="145"/>
      <c r="V134" s="145"/>
      <c r="W134" s="149">
        <f>SUM(W135:W147)</f>
        <v>0</v>
      </c>
      <c r="X134" s="145"/>
      <c r="Y134" s="149">
        <f>SUM(Y135:Y147)</f>
        <v>36.855501599999997</v>
      </c>
      <c r="Z134" s="145"/>
      <c r="AA134" s="150">
        <f>SUM(AA135:AA147)</f>
        <v>0</v>
      </c>
      <c r="AR134" s="151" t="s">
        <v>78</v>
      </c>
      <c r="AT134" s="152" t="s">
        <v>70</v>
      </c>
      <c r="AU134" s="152" t="s">
        <v>78</v>
      </c>
      <c r="AY134" s="151" t="s">
        <v>145</v>
      </c>
      <c r="BK134" s="153">
        <f>SUM(BK135:BK147)</f>
        <v>0</v>
      </c>
    </row>
    <row r="135" spans="2:65" s="1" customFormat="1" ht="31.5" customHeight="1" x14ac:dyDescent="0.3">
      <c r="B135" s="126"/>
      <c r="C135" s="155" t="s">
        <v>182</v>
      </c>
      <c r="D135" s="155" t="s">
        <v>146</v>
      </c>
      <c r="E135" s="156" t="s">
        <v>183</v>
      </c>
      <c r="F135" s="239" t="s">
        <v>184</v>
      </c>
      <c r="G135" s="240"/>
      <c r="H135" s="240"/>
      <c r="I135" s="240"/>
      <c r="J135" s="157" t="s">
        <v>149</v>
      </c>
      <c r="K135" s="158">
        <v>715</v>
      </c>
      <c r="L135" s="241">
        <v>0</v>
      </c>
      <c r="M135" s="240"/>
      <c r="N135" s="242">
        <f t="shared" ref="N135:N147" si="15">ROUND(L135*K135,2)</f>
        <v>0</v>
      </c>
      <c r="O135" s="240"/>
      <c r="P135" s="240"/>
      <c r="Q135" s="240"/>
      <c r="R135" s="128"/>
      <c r="T135" s="159" t="s">
        <v>3</v>
      </c>
      <c r="U135" s="39" t="s">
        <v>38</v>
      </c>
      <c r="V135" s="31"/>
      <c r="W135" s="160">
        <f t="shared" ref="W135:W147" si="16">V135*K135</f>
        <v>0</v>
      </c>
      <c r="X135" s="160">
        <v>2.572E-2</v>
      </c>
      <c r="Y135" s="160">
        <f t="shared" ref="Y135:Y147" si="17">X135*K135</f>
        <v>18.389800000000001</v>
      </c>
      <c r="Z135" s="160">
        <v>0</v>
      </c>
      <c r="AA135" s="161">
        <f t="shared" ref="AA135:AA147" si="18">Z135*K135</f>
        <v>0</v>
      </c>
      <c r="AR135" s="13" t="s">
        <v>150</v>
      </c>
      <c r="AT135" s="13" t="s">
        <v>146</v>
      </c>
      <c r="AU135" s="13" t="s">
        <v>124</v>
      </c>
      <c r="AY135" s="13" t="s">
        <v>145</v>
      </c>
      <c r="BE135" s="101">
        <f t="shared" ref="BE135:BE147" si="19">IF(U135="základná",N135,0)</f>
        <v>0</v>
      </c>
      <c r="BF135" s="101">
        <f t="shared" ref="BF135:BF147" si="20">IF(U135="znížená",N135,0)</f>
        <v>0</v>
      </c>
      <c r="BG135" s="101">
        <f t="shared" ref="BG135:BG147" si="21">IF(U135="zákl. prenesená",N135,0)</f>
        <v>0</v>
      </c>
      <c r="BH135" s="101">
        <f t="shared" ref="BH135:BH147" si="22">IF(U135="zníž. prenesená",N135,0)</f>
        <v>0</v>
      </c>
      <c r="BI135" s="101">
        <f t="shared" ref="BI135:BI147" si="23">IF(U135="nulová",N135,0)</f>
        <v>0</v>
      </c>
      <c r="BJ135" s="13" t="s">
        <v>124</v>
      </c>
      <c r="BK135" s="101">
        <f t="shared" ref="BK135:BK147" si="24">ROUND(L135*K135,2)</f>
        <v>0</v>
      </c>
      <c r="BL135" s="13" t="s">
        <v>150</v>
      </c>
      <c r="BM135" s="13" t="s">
        <v>185</v>
      </c>
    </row>
    <row r="136" spans="2:65" s="1" customFormat="1" ht="44.25" customHeight="1" x14ac:dyDescent="0.3">
      <c r="B136" s="126"/>
      <c r="C136" s="155" t="s">
        <v>186</v>
      </c>
      <c r="D136" s="155" t="s">
        <v>146</v>
      </c>
      <c r="E136" s="156" t="s">
        <v>187</v>
      </c>
      <c r="F136" s="239" t="s">
        <v>188</v>
      </c>
      <c r="G136" s="240"/>
      <c r="H136" s="240"/>
      <c r="I136" s="240"/>
      <c r="J136" s="157" t="s">
        <v>149</v>
      </c>
      <c r="K136" s="158">
        <v>1430</v>
      </c>
      <c r="L136" s="241">
        <v>0</v>
      </c>
      <c r="M136" s="240"/>
      <c r="N136" s="242">
        <f t="shared" si="15"/>
        <v>0</v>
      </c>
      <c r="O136" s="240"/>
      <c r="P136" s="240"/>
      <c r="Q136" s="240"/>
      <c r="R136" s="128"/>
      <c r="T136" s="159" t="s">
        <v>3</v>
      </c>
      <c r="U136" s="39" t="s">
        <v>38</v>
      </c>
      <c r="V136" s="31"/>
      <c r="W136" s="160">
        <f t="shared" si="16"/>
        <v>0</v>
      </c>
      <c r="X136" s="160">
        <v>0</v>
      </c>
      <c r="Y136" s="160">
        <f t="shared" si="17"/>
        <v>0</v>
      </c>
      <c r="Z136" s="160">
        <v>0</v>
      </c>
      <c r="AA136" s="161">
        <f t="shared" si="18"/>
        <v>0</v>
      </c>
      <c r="AR136" s="13" t="s">
        <v>150</v>
      </c>
      <c r="AT136" s="13" t="s">
        <v>146</v>
      </c>
      <c r="AU136" s="13" t="s">
        <v>124</v>
      </c>
      <c r="AY136" s="13" t="s">
        <v>145</v>
      </c>
      <c r="BE136" s="101">
        <f t="shared" si="19"/>
        <v>0</v>
      </c>
      <c r="BF136" s="101">
        <f t="shared" si="20"/>
        <v>0</v>
      </c>
      <c r="BG136" s="101">
        <f t="shared" si="21"/>
        <v>0</v>
      </c>
      <c r="BH136" s="101">
        <f t="shared" si="22"/>
        <v>0</v>
      </c>
      <c r="BI136" s="101">
        <f t="shared" si="23"/>
        <v>0</v>
      </c>
      <c r="BJ136" s="13" t="s">
        <v>124</v>
      </c>
      <c r="BK136" s="101">
        <f t="shared" si="24"/>
        <v>0</v>
      </c>
      <c r="BL136" s="13" t="s">
        <v>150</v>
      </c>
      <c r="BM136" s="13" t="s">
        <v>189</v>
      </c>
    </row>
    <row r="137" spans="2:65" s="1" customFormat="1" ht="44.25" customHeight="1" x14ac:dyDescent="0.3">
      <c r="B137" s="126"/>
      <c r="C137" s="155" t="s">
        <v>190</v>
      </c>
      <c r="D137" s="155" t="s">
        <v>146</v>
      </c>
      <c r="E137" s="156" t="s">
        <v>191</v>
      </c>
      <c r="F137" s="239" t="s">
        <v>192</v>
      </c>
      <c r="G137" s="240"/>
      <c r="H137" s="240"/>
      <c r="I137" s="240"/>
      <c r="J137" s="157" t="s">
        <v>149</v>
      </c>
      <c r="K137" s="158">
        <v>715</v>
      </c>
      <c r="L137" s="241">
        <v>0</v>
      </c>
      <c r="M137" s="240"/>
      <c r="N137" s="242">
        <f t="shared" si="15"/>
        <v>0</v>
      </c>
      <c r="O137" s="240"/>
      <c r="P137" s="240"/>
      <c r="Q137" s="240"/>
      <c r="R137" s="128"/>
      <c r="T137" s="159" t="s">
        <v>3</v>
      </c>
      <c r="U137" s="39" t="s">
        <v>38</v>
      </c>
      <c r="V137" s="31"/>
      <c r="W137" s="160">
        <f t="shared" si="16"/>
        <v>0</v>
      </c>
      <c r="X137" s="160">
        <v>2.572E-2</v>
      </c>
      <c r="Y137" s="160">
        <f t="shared" si="17"/>
        <v>18.389800000000001</v>
      </c>
      <c r="Z137" s="160">
        <v>0</v>
      </c>
      <c r="AA137" s="161">
        <f t="shared" si="18"/>
        <v>0</v>
      </c>
      <c r="AR137" s="13" t="s">
        <v>150</v>
      </c>
      <c r="AT137" s="13" t="s">
        <v>146</v>
      </c>
      <c r="AU137" s="13" t="s">
        <v>124</v>
      </c>
      <c r="AY137" s="13" t="s">
        <v>145</v>
      </c>
      <c r="BE137" s="101">
        <f t="shared" si="19"/>
        <v>0</v>
      </c>
      <c r="BF137" s="101">
        <f t="shared" si="20"/>
        <v>0</v>
      </c>
      <c r="BG137" s="101">
        <f t="shared" si="21"/>
        <v>0</v>
      </c>
      <c r="BH137" s="101">
        <f t="shared" si="22"/>
        <v>0</v>
      </c>
      <c r="BI137" s="101">
        <f t="shared" si="23"/>
        <v>0</v>
      </c>
      <c r="BJ137" s="13" t="s">
        <v>124</v>
      </c>
      <c r="BK137" s="101">
        <f t="shared" si="24"/>
        <v>0</v>
      </c>
      <c r="BL137" s="13" t="s">
        <v>150</v>
      </c>
      <c r="BM137" s="13" t="s">
        <v>193</v>
      </c>
    </row>
    <row r="138" spans="2:65" s="1" customFormat="1" ht="22.5" customHeight="1" x14ac:dyDescent="0.3">
      <c r="B138" s="126"/>
      <c r="C138" s="155" t="s">
        <v>194</v>
      </c>
      <c r="D138" s="155" t="s">
        <v>146</v>
      </c>
      <c r="E138" s="156" t="s">
        <v>195</v>
      </c>
      <c r="F138" s="239" t="s">
        <v>196</v>
      </c>
      <c r="G138" s="240"/>
      <c r="H138" s="240"/>
      <c r="I138" s="240"/>
      <c r="J138" s="157" t="s">
        <v>197</v>
      </c>
      <c r="K138" s="158">
        <v>37.479999999999997</v>
      </c>
      <c r="L138" s="241">
        <v>0</v>
      </c>
      <c r="M138" s="240"/>
      <c r="N138" s="242">
        <f t="shared" si="15"/>
        <v>0</v>
      </c>
      <c r="O138" s="240"/>
      <c r="P138" s="240"/>
      <c r="Q138" s="240"/>
      <c r="R138" s="128"/>
      <c r="T138" s="159" t="s">
        <v>3</v>
      </c>
      <c r="U138" s="39" t="s">
        <v>38</v>
      </c>
      <c r="V138" s="31"/>
      <c r="W138" s="160">
        <f t="shared" si="16"/>
        <v>0</v>
      </c>
      <c r="X138" s="160">
        <v>4.2000000000000002E-4</v>
      </c>
      <c r="Y138" s="160">
        <f t="shared" si="17"/>
        <v>1.5741599999999998E-2</v>
      </c>
      <c r="Z138" s="160">
        <v>0</v>
      </c>
      <c r="AA138" s="161">
        <f t="shared" si="18"/>
        <v>0</v>
      </c>
      <c r="AR138" s="13" t="s">
        <v>150</v>
      </c>
      <c r="AT138" s="13" t="s">
        <v>146</v>
      </c>
      <c r="AU138" s="13" t="s">
        <v>124</v>
      </c>
      <c r="AY138" s="13" t="s">
        <v>145</v>
      </c>
      <c r="BE138" s="101">
        <f t="shared" si="19"/>
        <v>0</v>
      </c>
      <c r="BF138" s="101">
        <f t="shared" si="20"/>
        <v>0</v>
      </c>
      <c r="BG138" s="101">
        <f t="shared" si="21"/>
        <v>0</v>
      </c>
      <c r="BH138" s="101">
        <f t="shared" si="22"/>
        <v>0</v>
      </c>
      <c r="BI138" s="101">
        <f t="shared" si="23"/>
        <v>0</v>
      </c>
      <c r="BJ138" s="13" t="s">
        <v>124</v>
      </c>
      <c r="BK138" s="101">
        <f t="shared" si="24"/>
        <v>0</v>
      </c>
      <c r="BL138" s="13" t="s">
        <v>150</v>
      </c>
      <c r="BM138" s="13" t="s">
        <v>198</v>
      </c>
    </row>
    <row r="139" spans="2:65" s="1" customFormat="1" ht="22.5" customHeight="1" x14ac:dyDescent="0.3">
      <c r="B139" s="126"/>
      <c r="C139" s="155" t="s">
        <v>199</v>
      </c>
      <c r="D139" s="155" t="s">
        <v>146</v>
      </c>
      <c r="E139" s="156" t="s">
        <v>200</v>
      </c>
      <c r="F139" s="239" t="s">
        <v>201</v>
      </c>
      <c r="G139" s="240"/>
      <c r="H139" s="240"/>
      <c r="I139" s="240"/>
      <c r="J139" s="157" t="s">
        <v>197</v>
      </c>
      <c r="K139" s="158">
        <v>65.599999999999994</v>
      </c>
      <c r="L139" s="241">
        <v>0</v>
      </c>
      <c r="M139" s="240"/>
      <c r="N139" s="242">
        <f t="shared" si="15"/>
        <v>0</v>
      </c>
      <c r="O139" s="240"/>
      <c r="P139" s="240"/>
      <c r="Q139" s="240"/>
      <c r="R139" s="128"/>
      <c r="T139" s="159" t="s">
        <v>3</v>
      </c>
      <c r="U139" s="39" t="s">
        <v>38</v>
      </c>
      <c r="V139" s="31"/>
      <c r="W139" s="160">
        <f t="shared" si="16"/>
        <v>0</v>
      </c>
      <c r="X139" s="160">
        <v>1E-4</v>
      </c>
      <c r="Y139" s="160">
        <f t="shared" si="17"/>
        <v>6.5599999999999999E-3</v>
      </c>
      <c r="Z139" s="160">
        <v>0</v>
      </c>
      <c r="AA139" s="161">
        <f t="shared" si="18"/>
        <v>0</v>
      </c>
      <c r="AR139" s="13" t="s">
        <v>150</v>
      </c>
      <c r="AT139" s="13" t="s">
        <v>146</v>
      </c>
      <c r="AU139" s="13" t="s">
        <v>124</v>
      </c>
      <c r="AY139" s="13" t="s">
        <v>145</v>
      </c>
      <c r="BE139" s="101">
        <f t="shared" si="19"/>
        <v>0</v>
      </c>
      <c r="BF139" s="101">
        <f t="shared" si="20"/>
        <v>0</v>
      </c>
      <c r="BG139" s="101">
        <f t="shared" si="21"/>
        <v>0</v>
      </c>
      <c r="BH139" s="101">
        <f t="shared" si="22"/>
        <v>0</v>
      </c>
      <c r="BI139" s="101">
        <f t="shared" si="23"/>
        <v>0</v>
      </c>
      <c r="BJ139" s="13" t="s">
        <v>124</v>
      </c>
      <c r="BK139" s="101">
        <f t="shared" si="24"/>
        <v>0</v>
      </c>
      <c r="BL139" s="13" t="s">
        <v>150</v>
      </c>
      <c r="BM139" s="13" t="s">
        <v>202</v>
      </c>
    </row>
    <row r="140" spans="2:65" s="1" customFormat="1" ht="22.5" customHeight="1" x14ac:dyDescent="0.3">
      <c r="B140" s="126"/>
      <c r="C140" s="155" t="s">
        <v>203</v>
      </c>
      <c r="D140" s="155" t="s">
        <v>146</v>
      </c>
      <c r="E140" s="156" t="s">
        <v>204</v>
      </c>
      <c r="F140" s="239" t="s">
        <v>205</v>
      </c>
      <c r="G140" s="240"/>
      <c r="H140" s="240"/>
      <c r="I140" s="240"/>
      <c r="J140" s="157" t="s">
        <v>197</v>
      </c>
      <c r="K140" s="158">
        <v>153.1</v>
      </c>
      <c r="L140" s="241">
        <v>0</v>
      </c>
      <c r="M140" s="240"/>
      <c r="N140" s="242">
        <f t="shared" si="15"/>
        <v>0</v>
      </c>
      <c r="O140" s="240"/>
      <c r="P140" s="240"/>
      <c r="Q140" s="240"/>
      <c r="R140" s="128"/>
      <c r="T140" s="159" t="s">
        <v>3</v>
      </c>
      <c r="U140" s="39" t="s">
        <v>38</v>
      </c>
      <c r="V140" s="31"/>
      <c r="W140" s="160">
        <f t="shared" si="16"/>
        <v>0</v>
      </c>
      <c r="X140" s="160">
        <v>2.3000000000000001E-4</v>
      </c>
      <c r="Y140" s="160">
        <f t="shared" si="17"/>
        <v>3.5213000000000001E-2</v>
      </c>
      <c r="Z140" s="160">
        <v>0</v>
      </c>
      <c r="AA140" s="161">
        <f t="shared" si="18"/>
        <v>0</v>
      </c>
      <c r="AR140" s="13" t="s">
        <v>150</v>
      </c>
      <c r="AT140" s="13" t="s">
        <v>146</v>
      </c>
      <c r="AU140" s="13" t="s">
        <v>124</v>
      </c>
      <c r="AY140" s="13" t="s">
        <v>145</v>
      </c>
      <c r="BE140" s="101">
        <f t="shared" si="19"/>
        <v>0</v>
      </c>
      <c r="BF140" s="101">
        <f t="shared" si="20"/>
        <v>0</v>
      </c>
      <c r="BG140" s="101">
        <f t="shared" si="21"/>
        <v>0</v>
      </c>
      <c r="BH140" s="101">
        <f t="shared" si="22"/>
        <v>0</v>
      </c>
      <c r="BI140" s="101">
        <f t="shared" si="23"/>
        <v>0</v>
      </c>
      <c r="BJ140" s="13" t="s">
        <v>124</v>
      </c>
      <c r="BK140" s="101">
        <f t="shared" si="24"/>
        <v>0</v>
      </c>
      <c r="BL140" s="13" t="s">
        <v>150</v>
      </c>
      <c r="BM140" s="13" t="s">
        <v>206</v>
      </c>
    </row>
    <row r="141" spans="2:65" s="1" customFormat="1" ht="22.5" customHeight="1" x14ac:dyDescent="0.3">
      <c r="B141" s="126"/>
      <c r="C141" s="155" t="s">
        <v>207</v>
      </c>
      <c r="D141" s="155" t="s">
        <v>146</v>
      </c>
      <c r="E141" s="156" t="s">
        <v>208</v>
      </c>
      <c r="F141" s="239" t="s">
        <v>209</v>
      </c>
      <c r="G141" s="240"/>
      <c r="H141" s="240"/>
      <c r="I141" s="240"/>
      <c r="J141" s="157" t="s">
        <v>197</v>
      </c>
      <c r="K141" s="158">
        <v>204.3</v>
      </c>
      <c r="L141" s="241">
        <v>0</v>
      </c>
      <c r="M141" s="240"/>
      <c r="N141" s="242">
        <f t="shared" si="15"/>
        <v>0</v>
      </c>
      <c r="O141" s="240"/>
      <c r="P141" s="240"/>
      <c r="Q141" s="240"/>
      <c r="R141" s="128"/>
      <c r="T141" s="159" t="s">
        <v>3</v>
      </c>
      <c r="U141" s="39" t="s">
        <v>38</v>
      </c>
      <c r="V141" s="31"/>
      <c r="W141" s="160">
        <f t="shared" si="16"/>
        <v>0</v>
      </c>
      <c r="X141" s="160">
        <v>9.0000000000000006E-5</v>
      </c>
      <c r="Y141" s="160">
        <f t="shared" si="17"/>
        <v>1.8387000000000001E-2</v>
      </c>
      <c r="Z141" s="160">
        <v>0</v>
      </c>
      <c r="AA141" s="161">
        <f t="shared" si="18"/>
        <v>0</v>
      </c>
      <c r="AR141" s="13" t="s">
        <v>150</v>
      </c>
      <c r="AT141" s="13" t="s">
        <v>146</v>
      </c>
      <c r="AU141" s="13" t="s">
        <v>124</v>
      </c>
      <c r="AY141" s="13" t="s">
        <v>145</v>
      </c>
      <c r="BE141" s="101">
        <f t="shared" si="19"/>
        <v>0</v>
      </c>
      <c r="BF141" s="101">
        <f t="shared" si="20"/>
        <v>0</v>
      </c>
      <c r="BG141" s="101">
        <f t="shared" si="21"/>
        <v>0</v>
      </c>
      <c r="BH141" s="101">
        <f t="shared" si="22"/>
        <v>0</v>
      </c>
      <c r="BI141" s="101">
        <f t="shared" si="23"/>
        <v>0</v>
      </c>
      <c r="BJ141" s="13" t="s">
        <v>124</v>
      </c>
      <c r="BK141" s="101">
        <f t="shared" si="24"/>
        <v>0</v>
      </c>
      <c r="BL141" s="13" t="s">
        <v>150</v>
      </c>
      <c r="BM141" s="13" t="s">
        <v>210</v>
      </c>
    </row>
    <row r="142" spans="2:65" s="1" customFormat="1" ht="31.5" customHeight="1" x14ac:dyDescent="0.3">
      <c r="B142" s="126"/>
      <c r="C142" s="155" t="s">
        <v>211</v>
      </c>
      <c r="D142" s="155" t="s">
        <v>146</v>
      </c>
      <c r="E142" s="156" t="s">
        <v>212</v>
      </c>
      <c r="F142" s="239" t="s">
        <v>213</v>
      </c>
      <c r="G142" s="240"/>
      <c r="H142" s="240"/>
      <c r="I142" s="240"/>
      <c r="J142" s="157" t="s">
        <v>214</v>
      </c>
      <c r="K142" s="158">
        <v>8.8999999999999996E-2</v>
      </c>
      <c r="L142" s="241">
        <v>0</v>
      </c>
      <c r="M142" s="240"/>
      <c r="N142" s="242">
        <f t="shared" si="15"/>
        <v>0</v>
      </c>
      <c r="O142" s="240"/>
      <c r="P142" s="240"/>
      <c r="Q142" s="240"/>
      <c r="R142" s="128"/>
      <c r="T142" s="159" t="s">
        <v>3</v>
      </c>
      <c r="U142" s="39" t="s">
        <v>38</v>
      </c>
      <c r="V142" s="31"/>
      <c r="W142" s="160">
        <f t="shared" si="16"/>
        <v>0</v>
      </c>
      <c r="X142" s="160">
        <v>0</v>
      </c>
      <c r="Y142" s="160">
        <f t="shared" si="17"/>
        <v>0</v>
      </c>
      <c r="Z142" s="160">
        <v>0</v>
      </c>
      <c r="AA142" s="161">
        <f t="shared" si="18"/>
        <v>0</v>
      </c>
      <c r="AR142" s="13" t="s">
        <v>150</v>
      </c>
      <c r="AT142" s="13" t="s">
        <v>146</v>
      </c>
      <c r="AU142" s="13" t="s">
        <v>124</v>
      </c>
      <c r="AY142" s="13" t="s">
        <v>145</v>
      </c>
      <c r="BE142" s="101">
        <f t="shared" si="19"/>
        <v>0</v>
      </c>
      <c r="BF142" s="101">
        <f t="shared" si="20"/>
        <v>0</v>
      </c>
      <c r="BG142" s="101">
        <f t="shared" si="21"/>
        <v>0</v>
      </c>
      <c r="BH142" s="101">
        <f t="shared" si="22"/>
        <v>0</v>
      </c>
      <c r="BI142" s="101">
        <f t="shared" si="23"/>
        <v>0</v>
      </c>
      <c r="BJ142" s="13" t="s">
        <v>124</v>
      </c>
      <c r="BK142" s="101">
        <f t="shared" si="24"/>
        <v>0</v>
      </c>
      <c r="BL142" s="13" t="s">
        <v>150</v>
      </c>
      <c r="BM142" s="13" t="s">
        <v>215</v>
      </c>
    </row>
    <row r="143" spans="2:65" s="1" customFormat="1" ht="31.5" customHeight="1" x14ac:dyDescent="0.3">
      <c r="B143" s="126"/>
      <c r="C143" s="155" t="s">
        <v>216</v>
      </c>
      <c r="D143" s="155" t="s">
        <v>146</v>
      </c>
      <c r="E143" s="156" t="s">
        <v>217</v>
      </c>
      <c r="F143" s="239" t="s">
        <v>218</v>
      </c>
      <c r="G143" s="240"/>
      <c r="H143" s="240"/>
      <c r="I143" s="240"/>
      <c r="J143" s="157" t="s">
        <v>214</v>
      </c>
      <c r="K143" s="158">
        <v>1.96</v>
      </c>
      <c r="L143" s="241">
        <v>0</v>
      </c>
      <c r="M143" s="240"/>
      <c r="N143" s="242">
        <f t="shared" si="15"/>
        <v>0</v>
      </c>
      <c r="O143" s="240"/>
      <c r="P143" s="240"/>
      <c r="Q143" s="240"/>
      <c r="R143" s="128"/>
      <c r="T143" s="159" t="s">
        <v>3</v>
      </c>
      <c r="U143" s="39" t="s">
        <v>38</v>
      </c>
      <c r="V143" s="31"/>
      <c r="W143" s="160">
        <f t="shared" si="16"/>
        <v>0</v>
      </c>
      <c r="X143" s="160">
        <v>0</v>
      </c>
      <c r="Y143" s="160">
        <f t="shared" si="17"/>
        <v>0</v>
      </c>
      <c r="Z143" s="160">
        <v>0</v>
      </c>
      <c r="AA143" s="161">
        <f t="shared" si="18"/>
        <v>0</v>
      </c>
      <c r="AR143" s="13" t="s">
        <v>150</v>
      </c>
      <c r="AT143" s="13" t="s">
        <v>146</v>
      </c>
      <c r="AU143" s="13" t="s">
        <v>124</v>
      </c>
      <c r="AY143" s="13" t="s">
        <v>145</v>
      </c>
      <c r="BE143" s="101">
        <f t="shared" si="19"/>
        <v>0</v>
      </c>
      <c r="BF143" s="101">
        <f t="shared" si="20"/>
        <v>0</v>
      </c>
      <c r="BG143" s="101">
        <f t="shared" si="21"/>
        <v>0</v>
      </c>
      <c r="BH143" s="101">
        <f t="shared" si="22"/>
        <v>0</v>
      </c>
      <c r="BI143" s="101">
        <f t="shared" si="23"/>
        <v>0</v>
      </c>
      <c r="BJ143" s="13" t="s">
        <v>124</v>
      </c>
      <c r="BK143" s="101">
        <f t="shared" si="24"/>
        <v>0</v>
      </c>
      <c r="BL143" s="13" t="s">
        <v>150</v>
      </c>
      <c r="BM143" s="13" t="s">
        <v>219</v>
      </c>
    </row>
    <row r="144" spans="2:65" s="1" customFormat="1" ht="31.5" customHeight="1" x14ac:dyDescent="0.3">
      <c r="B144" s="126"/>
      <c r="C144" s="155" t="s">
        <v>220</v>
      </c>
      <c r="D144" s="155" t="s">
        <v>146</v>
      </c>
      <c r="E144" s="156" t="s">
        <v>221</v>
      </c>
      <c r="F144" s="239" t="s">
        <v>222</v>
      </c>
      <c r="G144" s="240"/>
      <c r="H144" s="240"/>
      <c r="I144" s="240"/>
      <c r="J144" s="157" t="s">
        <v>214</v>
      </c>
      <c r="K144" s="158">
        <v>9.8000000000000004E-2</v>
      </c>
      <c r="L144" s="241">
        <v>0</v>
      </c>
      <c r="M144" s="240"/>
      <c r="N144" s="242">
        <f t="shared" si="15"/>
        <v>0</v>
      </c>
      <c r="O144" s="240"/>
      <c r="P144" s="240"/>
      <c r="Q144" s="240"/>
      <c r="R144" s="128"/>
      <c r="T144" s="159" t="s">
        <v>3</v>
      </c>
      <c r="U144" s="39" t="s">
        <v>38</v>
      </c>
      <c r="V144" s="31"/>
      <c r="W144" s="160">
        <f t="shared" si="16"/>
        <v>0</v>
      </c>
      <c r="X144" s="160">
        <v>0</v>
      </c>
      <c r="Y144" s="160">
        <f t="shared" si="17"/>
        <v>0</v>
      </c>
      <c r="Z144" s="160">
        <v>0</v>
      </c>
      <c r="AA144" s="161">
        <f t="shared" si="18"/>
        <v>0</v>
      </c>
      <c r="AR144" s="13" t="s">
        <v>150</v>
      </c>
      <c r="AT144" s="13" t="s">
        <v>146</v>
      </c>
      <c r="AU144" s="13" t="s">
        <v>124</v>
      </c>
      <c r="AY144" s="13" t="s">
        <v>145</v>
      </c>
      <c r="BE144" s="101">
        <f t="shared" si="19"/>
        <v>0</v>
      </c>
      <c r="BF144" s="101">
        <f t="shared" si="20"/>
        <v>0</v>
      </c>
      <c r="BG144" s="101">
        <f t="shared" si="21"/>
        <v>0</v>
      </c>
      <c r="BH144" s="101">
        <f t="shared" si="22"/>
        <v>0</v>
      </c>
      <c r="BI144" s="101">
        <f t="shared" si="23"/>
        <v>0</v>
      </c>
      <c r="BJ144" s="13" t="s">
        <v>124</v>
      </c>
      <c r="BK144" s="101">
        <f t="shared" si="24"/>
        <v>0</v>
      </c>
      <c r="BL144" s="13" t="s">
        <v>150</v>
      </c>
      <c r="BM144" s="13" t="s">
        <v>223</v>
      </c>
    </row>
    <row r="145" spans="2:65" s="1" customFormat="1" ht="31.5" customHeight="1" x14ac:dyDescent="0.3">
      <c r="B145" s="126"/>
      <c r="C145" s="155" t="s">
        <v>8</v>
      </c>
      <c r="D145" s="155" t="s">
        <v>146</v>
      </c>
      <c r="E145" s="156" t="s">
        <v>224</v>
      </c>
      <c r="F145" s="239" t="s">
        <v>225</v>
      </c>
      <c r="G145" s="240"/>
      <c r="H145" s="240"/>
      <c r="I145" s="240"/>
      <c r="J145" s="157" t="s">
        <v>214</v>
      </c>
      <c r="K145" s="158">
        <v>9.8000000000000004E-2</v>
      </c>
      <c r="L145" s="241">
        <v>0</v>
      </c>
      <c r="M145" s="240"/>
      <c r="N145" s="242">
        <f t="shared" si="15"/>
        <v>0</v>
      </c>
      <c r="O145" s="240"/>
      <c r="P145" s="240"/>
      <c r="Q145" s="240"/>
      <c r="R145" s="128"/>
      <c r="T145" s="159" t="s">
        <v>3</v>
      </c>
      <c r="U145" s="39" t="s">
        <v>38</v>
      </c>
      <c r="V145" s="31"/>
      <c r="W145" s="160">
        <f t="shared" si="16"/>
        <v>0</v>
      </c>
      <c r="X145" s="160">
        <v>0</v>
      </c>
      <c r="Y145" s="160">
        <f t="shared" si="17"/>
        <v>0</v>
      </c>
      <c r="Z145" s="160">
        <v>0</v>
      </c>
      <c r="AA145" s="161">
        <f t="shared" si="18"/>
        <v>0</v>
      </c>
      <c r="AR145" s="13" t="s">
        <v>150</v>
      </c>
      <c r="AT145" s="13" t="s">
        <v>146</v>
      </c>
      <c r="AU145" s="13" t="s">
        <v>124</v>
      </c>
      <c r="AY145" s="13" t="s">
        <v>145</v>
      </c>
      <c r="BE145" s="101">
        <f t="shared" si="19"/>
        <v>0</v>
      </c>
      <c r="BF145" s="101">
        <f t="shared" si="20"/>
        <v>0</v>
      </c>
      <c r="BG145" s="101">
        <f t="shared" si="21"/>
        <v>0</v>
      </c>
      <c r="BH145" s="101">
        <f t="shared" si="22"/>
        <v>0</v>
      </c>
      <c r="BI145" s="101">
        <f t="shared" si="23"/>
        <v>0</v>
      </c>
      <c r="BJ145" s="13" t="s">
        <v>124</v>
      </c>
      <c r="BK145" s="101">
        <f t="shared" si="24"/>
        <v>0</v>
      </c>
      <c r="BL145" s="13" t="s">
        <v>150</v>
      </c>
      <c r="BM145" s="13" t="s">
        <v>226</v>
      </c>
    </row>
    <row r="146" spans="2:65" s="1" customFormat="1" ht="31.5" customHeight="1" x14ac:dyDescent="0.3">
      <c r="B146" s="126"/>
      <c r="C146" s="155" t="s">
        <v>227</v>
      </c>
      <c r="D146" s="155" t="s">
        <v>146</v>
      </c>
      <c r="E146" s="156" t="s">
        <v>228</v>
      </c>
      <c r="F146" s="239" t="s">
        <v>229</v>
      </c>
      <c r="G146" s="240"/>
      <c r="H146" s="240"/>
      <c r="I146" s="240"/>
      <c r="J146" s="157" t="s">
        <v>214</v>
      </c>
      <c r="K146" s="158">
        <v>9.8000000000000004E-2</v>
      </c>
      <c r="L146" s="241">
        <v>0</v>
      </c>
      <c r="M146" s="240"/>
      <c r="N146" s="242">
        <f t="shared" si="15"/>
        <v>0</v>
      </c>
      <c r="O146" s="240"/>
      <c r="P146" s="240"/>
      <c r="Q146" s="240"/>
      <c r="R146" s="128"/>
      <c r="T146" s="159" t="s">
        <v>3</v>
      </c>
      <c r="U146" s="39" t="s">
        <v>38</v>
      </c>
      <c r="V146" s="31"/>
      <c r="W146" s="160">
        <f t="shared" si="16"/>
        <v>0</v>
      </c>
      <c r="X146" s="160">
        <v>0</v>
      </c>
      <c r="Y146" s="160">
        <f t="shared" si="17"/>
        <v>0</v>
      </c>
      <c r="Z146" s="160">
        <v>0</v>
      </c>
      <c r="AA146" s="161">
        <f t="shared" si="18"/>
        <v>0</v>
      </c>
      <c r="AR146" s="13" t="s">
        <v>150</v>
      </c>
      <c r="AT146" s="13" t="s">
        <v>146</v>
      </c>
      <c r="AU146" s="13" t="s">
        <v>124</v>
      </c>
      <c r="AY146" s="13" t="s">
        <v>145</v>
      </c>
      <c r="BE146" s="101">
        <f t="shared" si="19"/>
        <v>0</v>
      </c>
      <c r="BF146" s="101">
        <f t="shared" si="20"/>
        <v>0</v>
      </c>
      <c r="BG146" s="101">
        <f t="shared" si="21"/>
        <v>0</v>
      </c>
      <c r="BH146" s="101">
        <f t="shared" si="22"/>
        <v>0</v>
      </c>
      <c r="BI146" s="101">
        <f t="shared" si="23"/>
        <v>0</v>
      </c>
      <c r="BJ146" s="13" t="s">
        <v>124</v>
      </c>
      <c r="BK146" s="101">
        <f t="shared" si="24"/>
        <v>0</v>
      </c>
      <c r="BL146" s="13" t="s">
        <v>150</v>
      </c>
      <c r="BM146" s="13" t="s">
        <v>230</v>
      </c>
    </row>
    <row r="147" spans="2:65" s="1" customFormat="1" ht="31.5" customHeight="1" x14ac:dyDescent="0.3">
      <c r="B147" s="126"/>
      <c r="C147" s="155" t="s">
        <v>231</v>
      </c>
      <c r="D147" s="155" t="s">
        <v>146</v>
      </c>
      <c r="E147" s="156" t="s">
        <v>232</v>
      </c>
      <c r="F147" s="239" t="s">
        <v>233</v>
      </c>
      <c r="G147" s="240"/>
      <c r="H147" s="240"/>
      <c r="I147" s="240"/>
      <c r="J147" s="157" t="s">
        <v>214</v>
      </c>
      <c r="K147" s="158">
        <v>9.8000000000000004E-2</v>
      </c>
      <c r="L147" s="241">
        <v>0</v>
      </c>
      <c r="M147" s="240"/>
      <c r="N147" s="242">
        <f t="shared" si="15"/>
        <v>0</v>
      </c>
      <c r="O147" s="240"/>
      <c r="P147" s="240"/>
      <c r="Q147" s="240"/>
      <c r="R147" s="128"/>
      <c r="T147" s="159" t="s">
        <v>3</v>
      </c>
      <c r="U147" s="39" t="s">
        <v>38</v>
      </c>
      <c r="V147" s="31"/>
      <c r="W147" s="160">
        <f t="shared" si="16"/>
        <v>0</v>
      </c>
      <c r="X147" s="160">
        <v>0</v>
      </c>
      <c r="Y147" s="160">
        <f t="shared" si="17"/>
        <v>0</v>
      </c>
      <c r="Z147" s="160">
        <v>0</v>
      </c>
      <c r="AA147" s="161">
        <f t="shared" si="18"/>
        <v>0</v>
      </c>
      <c r="AR147" s="13" t="s">
        <v>150</v>
      </c>
      <c r="AT147" s="13" t="s">
        <v>146</v>
      </c>
      <c r="AU147" s="13" t="s">
        <v>124</v>
      </c>
      <c r="AY147" s="13" t="s">
        <v>145</v>
      </c>
      <c r="BE147" s="101">
        <f t="shared" si="19"/>
        <v>0</v>
      </c>
      <c r="BF147" s="101">
        <f t="shared" si="20"/>
        <v>0</v>
      </c>
      <c r="BG147" s="101">
        <f t="shared" si="21"/>
        <v>0</v>
      </c>
      <c r="BH147" s="101">
        <f t="shared" si="22"/>
        <v>0</v>
      </c>
      <c r="BI147" s="101">
        <f t="shared" si="23"/>
        <v>0</v>
      </c>
      <c r="BJ147" s="13" t="s">
        <v>124</v>
      </c>
      <c r="BK147" s="101">
        <f t="shared" si="24"/>
        <v>0</v>
      </c>
      <c r="BL147" s="13" t="s">
        <v>150</v>
      </c>
      <c r="BM147" s="13" t="s">
        <v>234</v>
      </c>
    </row>
    <row r="148" spans="2:65" s="9" customFormat="1" ht="29.85" customHeight="1" x14ac:dyDescent="0.3">
      <c r="B148" s="144"/>
      <c r="C148" s="145"/>
      <c r="D148" s="154" t="s">
        <v>117</v>
      </c>
      <c r="E148" s="154"/>
      <c r="F148" s="154"/>
      <c r="G148" s="154"/>
      <c r="H148" s="154"/>
      <c r="I148" s="154"/>
      <c r="J148" s="154"/>
      <c r="K148" s="154"/>
      <c r="L148" s="154"/>
      <c r="M148" s="154"/>
      <c r="N148" s="252">
        <f>BK148</f>
        <v>0</v>
      </c>
      <c r="O148" s="253"/>
      <c r="P148" s="253"/>
      <c r="Q148" s="253"/>
      <c r="R148" s="147"/>
      <c r="T148" s="148"/>
      <c r="U148" s="145"/>
      <c r="V148" s="145"/>
      <c r="W148" s="149">
        <f>W149</f>
        <v>0</v>
      </c>
      <c r="X148" s="145"/>
      <c r="Y148" s="149">
        <f>Y149</f>
        <v>0</v>
      </c>
      <c r="Z148" s="145"/>
      <c r="AA148" s="150">
        <f>AA149</f>
        <v>0</v>
      </c>
      <c r="AR148" s="151" t="s">
        <v>78</v>
      </c>
      <c r="AT148" s="152" t="s">
        <v>70</v>
      </c>
      <c r="AU148" s="152" t="s">
        <v>78</v>
      </c>
      <c r="AY148" s="151" t="s">
        <v>145</v>
      </c>
      <c r="BK148" s="153">
        <f>BK149</f>
        <v>0</v>
      </c>
    </row>
    <row r="149" spans="2:65" s="1" customFormat="1" ht="31.5" customHeight="1" x14ac:dyDescent="0.3">
      <c r="B149" s="126"/>
      <c r="C149" s="155" t="s">
        <v>235</v>
      </c>
      <c r="D149" s="155" t="s">
        <v>146</v>
      </c>
      <c r="E149" s="156" t="s">
        <v>236</v>
      </c>
      <c r="F149" s="239" t="s">
        <v>237</v>
      </c>
      <c r="G149" s="240"/>
      <c r="H149" s="240"/>
      <c r="I149" s="240"/>
      <c r="J149" s="157" t="s">
        <v>214</v>
      </c>
      <c r="K149" s="158">
        <v>53.573</v>
      </c>
      <c r="L149" s="241">
        <v>0</v>
      </c>
      <c r="M149" s="240"/>
      <c r="N149" s="242">
        <f>ROUND(L149*K149,2)</f>
        <v>0</v>
      </c>
      <c r="O149" s="240"/>
      <c r="P149" s="240"/>
      <c r="Q149" s="240"/>
      <c r="R149" s="128"/>
      <c r="T149" s="159" t="s">
        <v>3</v>
      </c>
      <c r="U149" s="39" t="s">
        <v>38</v>
      </c>
      <c r="V149" s="31"/>
      <c r="W149" s="160">
        <f>V149*K149</f>
        <v>0</v>
      </c>
      <c r="X149" s="160">
        <v>0</v>
      </c>
      <c r="Y149" s="160">
        <f>X149*K149</f>
        <v>0</v>
      </c>
      <c r="Z149" s="160">
        <v>0</v>
      </c>
      <c r="AA149" s="161">
        <f>Z149*K149</f>
        <v>0</v>
      </c>
      <c r="AR149" s="13" t="s">
        <v>150</v>
      </c>
      <c r="AT149" s="13" t="s">
        <v>146</v>
      </c>
      <c r="AU149" s="13" t="s">
        <v>124</v>
      </c>
      <c r="AY149" s="13" t="s">
        <v>145</v>
      </c>
      <c r="BE149" s="101">
        <f>IF(U149="základná",N149,0)</f>
        <v>0</v>
      </c>
      <c r="BF149" s="101">
        <f>IF(U149="znížená",N149,0)</f>
        <v>0</v>
      </c>
      <c r="BG149" s="101">
        <f>IF(U149="zákl. prenesená",N149,0)</f>
        <v>0</v>
      </c>
      <c r="BH149" s="101">
        <f>IF(U149="zníž. prenesená",N149,0)</f>
        <v>0</v>
      </c>
      <c r="BI149" s="101">
        <f>IF(U149="nulová",N149,0)</f>
        <v>0</v>
      </c>
      <c r="BJ149" s="13" t="s">
        <v>124</v>
      </c>
      <c r="BK149" s="101">
        <f>ROUND(L149*K149,2)</f>
        <v>0</v>
      </c>
      <c r="BL149" s="13" t="s">
        <v>150</v>
      </c>
      <c r="BM149" s="13" t="s">
        <v>238</v>
      </c>
    </row>
    <row r="150" spans="2:65" s="9" customFormat="1" ht="37.35" customHeight="1" x14ac:dyDescent="0.35">
      <c r="B150" s="144"/>
      <c r="C150" s="145"/>
      <c r="D150" s="146" t="s">
        <v>118</v>
      </c>
      <c r="E150" s="146"/>
      <c r="F150" s="146"/>
      <c r="G150" s="146"/>
      <c r="H150" s="146"/>
      <c r="I150" s="146"/>
      <c r="J150" s="146"/>
      <c r="K150" s="146"/>
      <c r="L150" s="146"/>
      <c r="M150" s="146"/>
      <c r="N150" s="254">
        <f>BK150</f>
        <v>0</v>
      </c>
      <c r="O150" s="255"/>
      <c r="P150" s="255"/>
      <c r="Q150" s="255"/>
      <c r="R150" s="147"/>
      <c r="T150" s="148"/>
      <c r="U150" s="145"/>
      <c r="V150" s="145"/>
      <c r="W150" s="149">
        <f>W151</f>
        <v>0</v>
      </c>
      <c r="X150" s="145"/>
      <c r="Y150" s="149">
        <f>Y151</f>
        <v>1.3776E-2</v>
      </c>
      <c r="Z150" s="145"/>
      <c r="AA150" s="150">
        <f>AA151</f>
        <v>8.856E-2</v>
      </c>
      <c r="AR150" s="151" t="s">
        <v>124</v>
      </c>
      <c r="AT150" s="152" t="s">
        <v>70</v>
      </c>
      <c r="AU150" s="152" t="s">
        <v>71</v>
      </c>
      <c r="AY150" s="151" t="s">
        <v>145</v>
      </c>
      <c r="BK150" s="153">
        <f>BK151</f>
        <v>0</v>
      </c>
    </row>
    <row r="151" spans="2:65" s="9" customFormat="1" ht="19.899999999999999" customHeight="1" x14ac:dyDescent="0.3">
      <c r="B151" s="144"/>
      <c r="C151" s="145"/>
      <c r="D151" s="154" t="s">
        <v>119</v>
      </c>
      <c r="E151" s="154"/>
      <c r="F151" s="154"/>
      <c r="G151" s="154"/>
      <c r="H151" s="154"/>
      <c r="I151" s="154"/>
      <c r="J151" s="154"/>
      <c r="K151" s="154"/>
      <c r="L151" s="154"/>
      <c r="M151" s="154"/>
      <c r="N151" s="250">
        <f>BK151</f>
        <v>0</v>
      </c>
      <c r="O151" s="251"/>
      <c r="P151" s="251"/>
      <c r="Q151" s="251"/>
      <c r="R151" s="147"/>
      <c r="T151" s="148"/>
      <c r="U151" s="145"/>
      <c r="V151" s="145"/>
      <c r="W151" s="149">
        <f>SUM(W152:W154)</f>
        <v>0</v>
      </c>
      <c r="X151" s="145"/>
      <c r="Y151" s="149">
        <f>SUM(Y152:Y154)</f>
        <v>1.3776E-2</v>
      </c>
      <c r="Z151" s="145"/>
      <c r="AA151" s="150">
        <f>SUM(AA152:AA154)</f>
        <v>8.856E-2</v>
      </c>
      <c r="AR151" s="151" t="s">
        <v>124</v>
      </c>
      <c r="AT151" s="152" t="s">
        <v>70</v>
      </c>
      <c r="AU151" s="152" t="s">
        <v>78</v>
      </c>
      <c r="AY151" s="151" t="s">
        <v>145</v>
      </c>
      <c r="BK151" s="153">
        <f>SUM(BK152:BK154)</f>
        <v>0</v>
      </c>
    </row>
    <row r="152" spans="2:65" s="1" customFormat="1" ht="31.5" customHeight="1" x14ac:dyDescent="0.3">
      <c r="B152" s="126"/>
      <c r="C152" s="155" t="s">
        <v>239</v>
      </c>
      <c r="D152" s="155" t="s">
        <v>146</v>
      </c>
      <c r="E152" s="156" t="s">
        <v>240</v>
      </c>
      <c r="F152" s="239" t="s">
        <v>241</v>
      </c>
      <c r="G152" s="240"/>
      <c r="H152" s="240"/>
      <c r="I152" s="240"/>
      <c r="J152" s="157" t="s">
        <v>197</v>
      </c>
      <c r="K152" s="158">
        <v>65.599999999999994</v>
      </c>
      <c r="L152" s="241">
        <v>0</v>
      </c>
      <c r="M152" s="240"/>
      <c r="N152" s="242">
        <f>ROUND(L152*K152,2)</f>
        <v>0</v>
      </c>
      <c r="O152" s="240"/>
      <c r="P152" s="240"/>
      <c r="Q152" s="240"/>
      <c r="R152" s="128"/>
      <c r="T152" s="159" t="s">
        <v>3</v>
      </c>
      <c r="U152" s="39" t="s">
        <v>38</v>
      </c>
      <c r="V152" s="31"/>
      <c r="W152" s="160">
        <f>V152*K152</f>
        <v>0</v>
      </c>
      <c r="X152" s="160">
        <v>2.1000000000000001E-4</v>
      </c>
      <c r="Y152" s="160">
        <f>X152*K152</f>
        <v>1.3776E-2</v>
      </c>
      <c r="Z152" s="160">
        <v>0</v>
      </c>
      <c r="AA152" s="161">
        <f>Z152*K152</f>
        <v>0</v>
      </c>
      <c r="AR152" s="13" t="s">
        <v>207</v>
      </c>
      <c r="AT152" s="13" t="s">
        <v>146</v>
      </c>
      <c r="AU152" s="13" t="s">
        <v>124</v>
      </c>
      <c r="AY152" s="13" t="s">
        <v>145</v>
      </c>
      <c r="BE152" s="101">
        <f>IF(U152="základná",N152,0)</f>
        <v>0</v>
      </c>
      <c r="BF152" s="101">
        <f>IF(U152="znížená",N152,0)</f>
        <v>0</v>
      </c>
      <c r="BG152" s="101">
        <f>IF(U152="zákl. prenesená",N152,0)</f>
        <v>0</v>
      </c>
      <c r="BH152" s="101">
        <f>IF(U152="zníž. prenesená",N152,0)</f>
        <v>0</v>
      </c>
      <c r="BI152" s="101">
        <f>IF(U152="nulová",N152,0)</f>
        <v>0</v>
      </c>
      <c r="BJ152" s="13" t="s">
        <v>124</v>
      </c>
      <c r="BK152" s="101">
        <f>ROUND(L152*K152,2)</f>
        <v>0</v>
      </c>
      <c r="BL152" s="13" t="s">
        <v>207</v>
      </c>
      <c r="BM152" s="13" t="s">
        <v>242</v>
      </c>
    </row>
    <row r="153" spans="2:65" s="1" customFormat="1" ht="31.5" customHeight="1" x14ac:dyDescent="0.3">
      <c r="B153" s="126"/>
      <c r="C153" s="155" t="s">
        <v>243</v>
      </c>
      <c r="D153" s="155" t="s">
        <v>146</v>
      </c>
      <c r="E153" s="156" t="s">
        <v>244</v>
      </c>
      <c r="F153" s="239" t="s">
        <v>245</v>
      </c>
      <c r="G153" s="240"/>
      <c r="H153" s="240"/>
      <c r="I153" s="240"/>
      <c r="J153" s="157" t="s">
        <v>197</v>
      </c>
      <c r="K153" s="158">
        <v>65.599999999999994</v>
      </c>
      <c r="L153" s="241">
        <v>0</v>
      </c>
      <c r="M153" s="240"/>
      <c r="N153" s="242">
        <f>ROUND(L153*K153,2)</f>
        <v>0</v>
      </c>
      <c r="O153" s="240"/>
      <c r="P153" s="240"/>
      <c r="Q153" s="240"/>
      <c r="R153" s="128"/>
      <c r="T153" s="159" t="s">
        <v>3</v>
      </c>
      <c r="U153" s="39" t="s">
        <v>38</v>
      </c>
      <c r="V153" s="31"/>
      <c r="W153" s="160">
        <f>V153*K153</f>
        <v>0</v>
      </c>
      <c r="X153" s="160">
        <v>0</v>
      </c>
      <c r="Y153" s="160">
        <f>X153*K153</f>
        <v>0</v>
      </c>
      <c r="Z153" s="160">
        <v>1.3500000000000001E-3</v>
      </c>
      <c r="AA153" s="161">
        <f>Z153*K153</f>
        <v>8.856E-2</v>
      </c>
      <c r="AR153" s="13" t="s">
        <v>207</v>
      </c>
      <c r="AT153" s="13" t="s">
        <v>146</v>
      </c>
      <c r="AU153" s="13" t="s">
        <v>124</v>
      </c>
      <c r="AY153" s="13" t="s">
        <v>145</v>
      </c>
      <c r="BE153" s="101">
        <f>IF(U153="základná",N153,0)</f>
        <v>0</v>
      </c>
      <c r="BF153" s="101">
        <f>IF(U153="znížená",N153,0)</f>
        <v>0</v>
      </c>
      <c r="BG153" s="101">
        <f>IF(U153="zákl. prenesená",N153,0)</f>
        <v>0</v>
      </c>
      <c r="BH153" s="101">
        <f>IF(U153="zníž. prenesená",N153,0)</f>
        <v>0</v>
      </c>
      <c r="BI153" s="101">
        <f>IF(U153="nulová",N153,0)</f>
        <v>0</v>
      </c>
      <c r="BJ153" s="13" t="s">
        <v>124</v>
      </c>
      <c r="BK153" s="101">
        <f>ROUND(L153*K153,2)</f>
        <v>0</v>
      </c>
      <c r="BL153" s="13" t="s">
        <v>207</v>
      </c>
      <c r="BM153" s="13" t="s">
        <v>246</v>
      </c>
    </row>
    <row r="154" spans="2:65" s="1" customFormat="1" ht="31.5" customHeight="1" x14ac:dyDescent="0.3">
      <c r="B154" s="126"/>
      <c r="C154" s="155" t="s">
        <v>247</v>
      </c>
      <c r="D154" s="155" t="s">
        <v>146</v>
      </c>
      <c r="E154" s="156" t="s">
        <v>248</v>
      </c>
      <c r="F154" s="239" t="s">
        <v>249</v>
      </c>
      <c r="G154" s="240"/>
      <c r="H154" s="240"/>
      <c r="I154" s="240"/>
      <c r="J154" s="157" t="s">
        <v>214</v>
      </c>
      <c r="K154" s="158">
        <v>1.4E-2</v>
      </c>
      <c r="L154" s="241">
        <v>0</v>
      </c>
      <c r="M154" s="240"/>
      <c r="N154" s="242">
        <f>ROUND(L154*K154,2)</f>
        <v>0</v>
      </c>
      <c r="O154" s="240"/>
      <c r="P154" s="240"/>
      <c r="Q154" s="240"/>
      <c r="R154" s="128"/>
      <c r="T154" s="159" t="s">
        <v>3</v>
      </c>
      <c r="U154" s="39" t="s">
        <v>38</v>
      </c>
      <c r="V154" s="31"/>
      <c r="W154" s="160">
        <f>V154*K154</f>
        <v>0</v>
      </c>
      <c r="X154" s="160">
        <v>0</v>
      </c>
      <c r="Y154" s="160">
        <f>X154*K154</f>
        <v>0</v>
      </c>
      <c r="Z154" s="160">
        <v>0</v>
      </c>
      <c r="AA154" s="161">
        <f>Z154*K154</f>
        <v>0</v>
      </c>
      <c r="AR154" s="13" t="s">
        <v>207</v>
      </c>
      <c r="AT154" s="13" t="s">
        <v>146</v>
      </c>
      <c r="AU154" s="13" t="s">
        <v>124</v>
      </c>
      <c r="AY154" s="13" t="s">
        <v>145</v>
      </c>
      <c r="BE154" s="101">
        <f>IF(U154="základná",N154,0)</f>
        <v>0</v>
      </c>
      <c r="BF154" s="101">
        <f>IF(U154="znížená",N154,0)</f>
        <v>0</v>
      </c>
      <c r="BG154" s="101">
        <f>IF(U154="zákl. prenesená",N154,0)</f>
        <v>0</v>
      </c>
      <c r="BH154" s="101">
        <f>IF(U154="zníž. prenesená",N154,0)</f>
        <v>0</v>
      </c>
      <c r="BI154" s="101">
        <f>IF(U154="nulová",N154,0)</f>
        <v>0</v>
      </c>
      <c r="BJ154" s="13" t="s">
        <v>124</v>
      </c>
      <c r="BK154" s="101">
        <f>ROUND(L154*K154,2)</f>
        <v>0</v>
      </c>
      <c r="BL154" s="13" t="s">
        <v>207</v>
      </c>
      <c r="BM154" s="13" t="s">
        <v>250</v>
      </c>
    </row>
    <row r="155" spans="2:65" s="1" customFormat="1" ht="49.9" customHeight="1" x14ac:dyDescent="0.35">
      <c r="B155" s="30"/>
      <c r="C155" s="31"/>
      <c r="D155" s="146" t="s">
        <v>251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256">
        <f t="shared" ref="N155:N160" si="25">BK155</f>
        <v>0</v>
      </c>
      <c r="O155" s="257"/>
      <c r="P155" s="257"/>
      <c r="Q155" s="257"/>
      <c r="R155" s="32"/>
      <c r="T155" s="69"/>
      <c r="U155" s="31"/>
      <c r="V155" s="31"/>
      <c r="W155" s="31"/>
      <c r="X155" s="31"/>
      <c r="Y155" s="31"/>
      <c r="Z155" s="31"/>
      <c r="AA155" s="70"/>
      <c r="AT155" s="13" t="s">
        <v>70</v>
      </c>
      <c r="AU155" s="13" t="s">
        <v>71</v>
      </c>
      <c r="AY155" s="13" t="s">
        <v>252</v>
      </c>
      <c r="BK155" s="101">
        <f>SUM(BK156:BK160)</f>
        <v>0</v>
      </c>
    </row>
    <row r="156" spans="2:65" s="1" customFormat="1" ht="22.35" customHeight="1" x14ac:dyDescent="0.3">
      <c r="B156" s="30"/>
      <c r="C156" s="162" t="s">
        <v>3</v>
      </c>
      <c r="D156" s="162" t="s">
        <v>146</v>
      </c>
      <c r="E156" s="163" t="s">
        <v>3</v>
      </c>
      <c r="F156" s="243" t="s">
        <v>3</v>
      </c>
      <c r="G156" s="244"/>
      <c r="H156" s="244"/>
      <c r="I156" s="244"/>
      <c r="J156" s="164" t="s">
        <v>3</v>
      </c>
      <c r="K156" s="165"/>
      <c r="L156" s="241"/>
      <c r="M156" s="245"/>
      <c r="N156" s="246">
        <f t="shared" si="25"/>
        <v>0</v>
      </c>
      <c r="O156" s="245"/>
      <c r="P156" s="245"/>
      <c r="Q156" s="245"/>
      <c r="R156" s="32"/>
      <c r="T156" s="159" t="s">
        <v>3</v>
      </c>
      <c r="U156" s="166" t="s">
        <v>38</v>
      </c>
      <c r="V156" s="31"/>
      <c r="W156" s="31"/>
      <c r="X156" s="31"/>
      <c r="Y156" s="31"/>
      <c r="Z156" s="31"/>
      <c r="AA156" s="70"/>
      <c r="AT156" s="13" t="s">
        <v>252</v>
      </c>
      <c r="AU156" s="13" t="s">
        <v>78</v>
      </c>
      <c r="AY156" s="13" t="s">
        <v>252</v>
      </c>
      <c r="BE156" s="101">
        <f>IF(U156="základná",N156,0)</f>
        <v>0</v>
      </c>
      <c r="BF156" s="101">
        <f>IF(U156="znížená",N156,0)</f>
        <v>0</v>
      </c>
      <c r="BG156" s="101">
        <f>IF(U156="zákl. prenesená",N156,0)</f>
        <v>0</v>
      </c>
      <c r="BH156" s="101">
        <f>IF(U156="zníž. prenesená",N156,0)</f>
        <v>0</v>
      </c>
      <c r="BI156" s="101">
        <f>IF(U156="nulová",N156,0)</f>
        <v>0</v>
      </c>
      <c r="BJ156" s="13" t="s">
        <v>124</v>
      </c>
      <c r="BK156" s="101">
        <f>L156*K156</f>
        <v>0</v>
      </c>
    </row>
    <row r="157" spans="2:65" s="1" customFormat="1" ht="22.35" customHeight="1" x14ac:dyDescent="0.3">
      <c r="B157" s="30"/>
      <c r="C157" s="162" t="s">
        <v>3</v>
      </c>
      <c r="D157" s="162" t="s">
        <v>146</v>
      </c>
      <c r="E157" s="163" t="s">
        <v>3</v>
      </c>
      <c r="F157" s="243" t="s">
        <v>3</v>
      </c>
      <c r="G157" s="244"/>
      <c r="H157" s="244"/>
      <c r="I157" s="244"/>
      <c r="J157" s="164" t="s">
        <v>3</v>
      </c>
      <c r="K157" s="165"/>
      <c r="L157" s="241"/>
      <c r="M157" s="245"/>
      <c r="N157" s="246">
        <f t="shared" si="25"/>
        <v>0</v>
      </c>
      <c r="O157" s="245"/>
      <c r="P157" s="245"/>
      <c r="Q157" s="245"/>
      <c r="R157" s="32"/>
      <c r="T157" s="159" t="s">
        <v>3</v>
      </c>
      <c r="U157" s="166" t="s">
        <v>38</v>
      </c>
      <c r="V157" s="31"/>
      <c r="W157" s="31"/>
      <c r="X157" s="31"/>
      <c r="Y157" s="31"/>
      <c r="Z157" s="31"/>
      <c r="AA157" s="70"/>
      <c r="AT157" s="13" t="s">
        <v>252</v>
      </c>
      <c r="AU157" s="13" t="s">
        <v>78</v>
      </c>
      <c r="AY157" s="13" t="s">
        <v>252</v>
      </c>
      <c r="BE157" s="101">
        <f>IF(U157="základná",N157,0)</f>
        <v>0</v>
      </c>
      <c r="BF157" s="101">
        <f>IF(U157="znížená",N157,0)</f>
        <v>0</v>
      </c>
      <c r="BG157" s="101">
        <f>IF(U157="zákl. prenesená",N157,0)</f>
        <v>0</v>
      </c>
      <c r="BH157" s="101">
        <f>IF(U157="zníž. prenesená",N157,0)</f>
        <v>0</v>
      </c>
      <c r="BI157" s="101">
        <f>IF(U157="nulová",N157,0)</f>
        <v>0</v>
      </c>
      <c r="BJ157" s="13" t="s">
        <v>124</v>
      </c>
      <c r="BK157" s="101">
        <f>L157*K157</f>
        <v>0</v>
      </c>
    </row>
    <row r="158" spans="2:65" s="1" customFormat="1" ht="22.35" customHeight="1" x14ac:dyDescent="0.3">
      <c r="B158" s="30"/>
      <c r="C158" s="162" t="s">
        <v>3</v>
      </c>
      <c r="D158" s="162" t="s">
        <v>146</v>
      </c>
      <c r="E158" s="163" t="s">
        <v>3</v>
      </c>
      <c r="F158" s="243" t="s">
        <v>3</v>
      </c>
      <c r="G158" s="244"/>
      <c r="H158" s="244"/>
      <c r="I158" s="244"/>
      <c r="J158" s="164" t="s">
        <v>3</v>
      </c>
      <c r="K158" s="165"/>
      <c r="L158" s="241"/>
      <c r="M158" s="245"/>
      <c r="N158" s="246">
        <f t="shared" si="25"/>
        <v>0</v>
      </c>
      <c r="O158" s="245"/>
      <c r="P158" s="245"/>
      <c r="Q158" s="245"/>
      <c r="R158" s="32"/>
      <c r="T158" s="159" t="s">
        <v>3</v>
      </c>
      <c r="U158" s="166" t="s">
        <v>38</v>
      </c>
      <c r="V158" s="31"/>
      <c r="W158" s="31"/>
      <c r="X158" s="31"/>
      <c r="Y158" s="31"/>
      <c r="Z158" s="31"/>
      <c r="AA158" s="70"/>
      <c r="AT158" s="13" t="s">
        <v>252</v>
      </c>
      <c r="AU158" s="13" t="s">
        <v>78</v>
      </c>
      <c r="AY158" s="13" t="s">
        <v>252</v>
      </c>
      <c r="BE158" s="101">
        <f>IF(U158="základná",N158,0)</f>
        <v>0</v>
      </c>
      <c r="BF158" s="101">
        <f>IF(U158="znížená",N158,0)</f>
        <v>0</v>
      </c>
      <c r="BG158" s="101">
        <f>IF(U158="zákl. prenesená",N158,0)</f>
        <v>0</v>
      </c>
      <c r="BH158" s="101">
        <f>IF(U158="zníž. prenesená",N158,0)</f>
        <v>0</v>
      </c>
      <c r="BI158" s="101">
        <f>IF(U158="nulová",N158,0)</f>
        <v>0</v>
      </c>
      <c r="BJ158" s="13" t="s">
        <v>124</v>
      </c>
      <c r="BK158" s="101">
        <f>L158*K158</f>
        <v>0</v>
      </c>
    </row>
    <row r="159" spans="2:65" s="1" customFormat="1" ht="22.35" customHeight="1" x14ac:dyDescent="0.3">
      <c r="B159" s="30"/>
      <c r="C159" s="162" t="s">
        <v>3</v>
      </c>
      <c r="D159" s="162" t="s">
        <v>146</v>
      </c>
      <c r="E159" s="163" t="s">
        <v>3</v>
      </c>
      <c r="F159" s="243" t="s">
        <v>3</v>
      </c>
      <c r="G159" s="244"/>
      <c r="H159" s="244"/>
      <c r="I159" s="244"/>
      <c r="J159" s="164" t="s">
        <v>3</v>
      </c>
      <c r="K159" s="165"/>
      <c r="L159" s="241"/>
      <c r="M159" s="245"/>
      <c r="N159" s="246">
        <f t="shared" si="25"/>
        <v>0</v>
      </c>
      <c r="O159" s="245"/>
      <c r="P159" s="245"/>
      <c r="Q159" s="245"/>
      <c r="R159" s="32"/>
      <c r="T159" s="159" t="s">
        <v>3</v>
      </c>
      <c r="U159" s="166" t="s">
        <v>38</v>
      </c>
      <c r="V159" s="31"/>
      <c r="W159" s="31"/>
      <c r="X159" s="31"/>
      <c r="Y159" s="31"/>
      <c r="Z159" s="31"/>
      <c r="AA159" s="70"/>
      <c r="AT159" s="13" t="s">
        <v>252</v>
      </c>
      <c r="AU159" s="13" t="s">
        <v>78</v>
      </c>
      <c r="AY159" s="13" t="s">
        <v>252</v>
      </c>
      <c r="BE159" s="101">
        <f>IF(U159="základná",N159,0)</f>
        <v>0</v>
      </c>
      <c r="BF159" s="101">
        <f>IF(U159="znížená",N159,0)</f>
        <v>0</v>
      </c>
      <c r="BG159" s="101">
        <f>IF(U159="zákl. prenesená",N159,0)</f>
        <v>0</v>
      </c>
      <c r="BH159" s="101">
        <f>IF(U159="zníž. prenesená",N159,0)</f>
        <v>0</v>
      </c>
      <c r="BI159" s="101">
        <f>IF(U159="nulová",N159,0)</f>
        <v>0</v>
      </c>
      <c r="BJ159" s="13" t="s">
        <v>124</v>
      </c>
      <c r="BK159" s="101">
        <f>L159*K159</f>
        <v>0</v>
      </c>
    </row>
    <row r="160" spans="2:65" s="1" customFormat="1" ht="22.35" customHeight="1" x14ac:dyDescent="0.3">
      <c r="B160" s="30"/>
      <c r="C160" s="162" t="s">
        <v>3</v>
      </c>
      <c r="D160" s="162" t="s">
        <v>146</v>
      </c>
      <c r="E160" s="163" t="s">
        <v>3</v>
      </c>
      <c r="F160" s="243" t="s">
        <v>3</v>
      </c>
      <c r="G160" s="244"/>
      <c r="H160" s="244"/>
      <c r="I160" s="244"/>
      <c r="J160" s="164" t="s">
        <v>3</v>
      </c>
      <c r="K160" s="165"/>
      <c r="L160" s="241"/>
      <c r="M160" s="245"/>
      <c r="N160" s="246">
        <f t="shared" si="25"/>
        <v>0</v>
      </c>
      <c r="O160" s="245"/>
      <c r="P160" s="245"/>
      <c r="Q160" s="245"/>
      <c r="R160" s="32"/>
      <c r="T160" s="159" t="s">
        <v>3</v>
      </c>
      <c r="U160" s="166" t="s">
        <v>38</v>
      </c>
      <c r="V160" s="51"/>
      <c r="W160" s="51"/>
      <c r="X160" s="51"/>
      <c r="Y160" s="51"/>
      <c r="Z160" s="51"/>
      <c r="AA160" s="53"/>
      <c r="AT160" s="13" t="s">
        <v>252</v>
      </c>
      <c r="AU160" s="13" t="s">
        <v>78</v>
      </c>
      <c r="AY160" s="13" t="s">
        <v>252</v>
      </c>
      <c r="BE160" s="101">
        <f>IF(U160="základná",N160,0)</f>
        <v>0</v>
      </c>
      <c r="BF160" s="101">
        <f>IF(U160="znížená",N160,0)</f>
        <v>0</v>
      </c>
      <c r="BG160" s="101">
        <f>IF(U160="zákl. prenesená",N160,0)</f>
        <v>0</v>
      </c>
      <c r="BH160" s="101">
        <f>IF(U160="zníž. prenesená",N160,0)</f>
        <v>0</v>
      </c>
      <c r="BI160" s="101">
        <f>IF(U160="nulová",N160,0)</f>
        <v>0</v>
      </c>
      <c r="BJ160" s="13" t="s">
        <v>124</v>
      </c>
      <c r="BK160" s="101">
        <f>L160*K160</f>
        <v>0</v>
      </c>
    </row>
    <row r="161" spans="2:18" s="1" customFormat="1" ht="6.95" customHeight="1" x14ac:dyDescent="0.3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6"/>
    </row>
  </sheetData>
  <mergeCells count="170">
    <mergeCell ref="H1:K1"/>
    <mergeCell ref="S2:AC2"/>
    <mergeCell ref="F160:I160"/>
    <mergeCell ref="L160:M160"/>
    <mergeCell ref="N160:Q160"/>
    <mergeCell ref="N122:Q122"/>
    <mergeCell ref="N123:Q123"/>
    <mergeCell ref="N124:Q124"/>
    <mergeCell ref="N134:Q134"/>
    <mergeCell ref="N148:Q148"/>
    <mergeCell ref="N150:Q150"/>
    <mergeCell ref="N151:Q151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47:I147"/>
    <mergeCell ref="L147:M147"/>
    <mergeCell ref="N147:Q147"/>
    <mergeCell ref="F149:I149"/>
    <mergeCell ref="L149:M149"/>
    <mergeCell ref="N149:Q149"/>
    <mergeCell ref="F152:I152"/>
    <mergeCell ref="L152:M152"/>
    <mergeCell ref="N152:Q15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56:D161">
      <formula1>"K,M"</formula1>
    </dataValidation>
    <dataValidation type="list" allowBlank="1" showInputMessage="1" showErrorMessage="1" error="Povolené sú hodnoty základná, znížená, nulová." sqref="U156:U161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1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5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6"/>
      <c r="B1" s="173"/>
      <c r="C1" s="173"/>
      <c r="D1" s="174" t="s">
        <v>1</v>
      </c>
      <c r="E1" s="173"/>
      <c r="F1" s="173" t="s">
        <v>540</v>
      </c>
      <c r="G1" s="173"/>
      <c r="H1" s="247" t="s">
        <v>541</v>
      </c>
      <c r="I1" s="247"/>
      <c r="J1" s="247"/>
      <c r="K1" s="247"/>
      <c r="L1" s="173" t="s">
        <v>542</v>
      </c>
      <c r="M1" s="173"/>
      <c r="N1" s="173"/>
      <c r="O1" s="174" t="s">
        <v>104</v>
      </c>
      <c r="P1" s="173"/>
      <c r="Q1" s="173"/>
      <c r="R1" s="173"/>
      <c r="S1" s="173" t="s">
        <v>543</v>
      </c>
      <c r="T1" s="173"/>
      <c r="U1" s="177"/>
      <c r="V1" s="177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8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16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3" t="s">
        <v>82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71</v>
      </c>
    </row>
    <row r="4" spans="1:66" ht="36.950000000000003" customHeight="1" x14ac:dyDescent="0.3">
      <c r="B4" s="17"/>
      <c r="C4" s="180" t="s">
        <v>105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16</v>
      </c>
      <c r="E6" s="18"/>
      <c r="F6" s="220" t="str">
        <f>'Rekapitulácia stavby'!K6</f>
        <v>Viacúčelová budova kultúrneho domu - stavebné úpravy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"/>
      <c r="R6" s="19"/>
    </row>
    <row r="7" spans="1:66" s="1" customFormat="1" ht="32.85" customHeight="1" x14ac:dyDescent="0.3">
      <c r="B7" s="30"/>
      <c r="C7" s="31"/>
      <c r="D7" s="24" t="s">
        <v>106</v>
      </c>
      <c r="E7" s="31"/>
      <c r="F7" s="186" t="s">
        <v>253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21" t="str">
        <f>'Rekapitulácia stavby'!AN8</f>
        <v>26. 10. 2017</v>
      </c>
      <c r="P9" s="199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85" t="str">
        <f>IF('Rekapitulácia stavby'!AN10="","",'Rekapitulácia stavby'!AN10)</f>
        <v/>
      </c>
      <c r="P11" s="199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25</v>
      </c>
      <c r="N12" s="31"/>
      <c r="O12" s="185" t="str">
        <f>IF('Rekapitulácia stavby'!AN11="","",'Rekapitulácia stavby'!AN11)</f>
        <v/>
      </c>
      <c r="P12" s="199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26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22" t="str">
        <f>IF('Rekapitulácia stavby'!AN13="","",'Rekapitulácia stavby'!AN13)</f>
        <v>Vyplň údaj</v>
      </c>
      <c r="P14" s="199"/>
      <c r="Q14" s="31"/>
      <c r="R14" s="32"/>
    </row>
    <row r="15" spans="1:66" s="1" customFormat="1" ht="18" customHeight="1" x14ac:dyDescent="0.3">
      <c r="B15" s="30"/>
      <c r="C15" s="31"/>
      <c r="D15" s="31"/>
      <c r="E15" s="222" t="str">
        <f>IF('Rekapitulácia stavby'!E14="","",'Rekapitulácia stavby'!E14)</f>
        <v>Vyplň údaj</v>
      </c>
      <c r="F15" s="199"/>
      <c r="G15" s="199"/>
      <c r="H15" s="199"/>
      <c r="I15" s="199"/>
      <c r="J15" s="199"/>
      <c r="K15" s="199"/>
      <c r="L15" s="199"/>
      <c r="M15" s="25" t="s">
        <v>25</v>
      </c>
      <c r="N15" s="31"/>
      <c r="O15" s="222" t="str">
        <f>IF('Rekapitulácia stavby'!AN14="","",'Rekapitulácia stavby'!AN14)</f>
        <v>Vyplň údaj</v>
      </c>
      <c r="P15" s="199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28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85" t="str">
        <f>IF('Rekapitulácia stavby'!AN16="","",'Rekapitulácia stavby'!AN16)</f>
        <v/>
      </c>
      <c r="P17" s="199"/>
      <c r="Q17" s="31"/>
      <c r="R17" s="32"/>
    </row>
    <row r="18" spans="2:18" s="1" customFormat="1" ht="18" customHeight="1" x14ac:dyDescent="0.3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25</v>
      </c>
      <c r="N18" s="31"/>
      <c r="O18" s="185" t="str">
        <f>IF('Rekapitulácia stavby'!AN17="","",'Rekapitulácia stavby'!AN17)</f>
        <v/>
      </c>
      <c r="P18" s="199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30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85" t="str">
        <f>IF('Rekapitulácia stavby'!AN19="","",'Rekapitulácia stavby'!AN19)</f>
        <v/>
      </c>
      <c r="P20" s="199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25</v>
      </c>
      <c r="N21" s="31"/>
      <c r="O21" s="185" t="str">
        <f>IF('Rekapitulácia stavby'!AN20="","",'Rekapitulácia stavby'!AN20)</f>
        <v/>
      </c>
      <c r="P21" s="199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8" t="s">
        <v>3</v>
      </c>
      <c r="F24" s="199"/>
      <c r="G24" s="199"/>
      <c r="H24" s="199"/>
      <c r="I24" s="199"/>
      <c r="J24" s="199"/>
      <c r="K24" s="199"/>
      <c r="L24" s="199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108</v>
      </c>
      <c r="E27" s="31"/>
      <c r="F27" s="31"/>
      <c r="G27" s="31"/>
      <c r="H27" s="31"/>
      <c r="I27" s="31"/>
      <c r="J27" s="31"/>
      <c r="K27" s="31"/>
      <c r="L27" s="31"/>
      <c r="M27" s="189">
        <f>N88</f>
        <v>0</v>
      </c>
      <c r="N27" s="199"/>
      <c r="O27" s="199"/>
      <c r="P27" s="199"/>
      <c r="Q27" s="31"/>
      <c r="R27" s="32"/>
    </row>
    <row r="28" spans="2:18" s="1" customFormat="1" ht="14.45" customHeight="1" x14ac:dyDescent="0.3">
      <c r="B28" s="30"/>
      <c r="C28" s="31"/>
      <c r="D28" s="29" t="s">
        <v>98</v>
      </c>
      <c r="E28" s="31"/>
      <c r="F28" s="31"/>
      <c r="G28" s="31"/>
      <c r="H28" s="31"/>
      <c r="I28" s="31"/>
      <c r="J28" s="31"/>
      <c r="K28" s="31"/>
      <c r="L28" s="31"/>
      <c r="M28" s="189">
        <f>N95</f>
        <v>0</v>
      </c>
      <c r="N28" s="199"/>
      <c r="O28" s="199"/>
      <c r="P28" s="199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34</v>
      </c>
      <c r="E30" s="31"/>
      <c r="F30" s="31"/>
      <c r="G30" s="31"/>
      <c r="H30" s="31"/>
      <c r="I30" s="31"/>
      <c r="J30" s="31"/>
      <c r="K30" s="31"/>
      <c r="L30" s="31"/>
      <c r="M30" s="223">
        <f>ROUND(M27+M28,2)</f>
        <v>0</v>
      </c>
      <c r="N30" s="199"/>
      <c r="O30" s="199"/>
      <c r="P30" s="199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35</v>
      </c>
      <c r="E32" s="37" t="s">
        <v>36</v>
      </c>
      <c r="F32" s="38">
        <v>0.2</v>
      </c>
      <c r="G32" s="112" t="s">
        <v>37</v>
      </c>
      <c r="H32" s="224">
        <f>ROUND((((SUM(BE95:BE102)+SUM(BE120:BE138))+SUM(BE140:BE144))),2)</f>
        <v>0</v>
      </c>
      <c r="I32" s="199"/>
      <c r="J32" s="199"/>
      <c r="K32" s="31"/>
      <c r="L32" s="31"/>
      <c r="M32" s="224">
        <f>ROUND(((ROUND((SUM(BE95:BE102)+SUM(BE120:BE138)), 2)*F32)+SUM(BE140:BE144)*F32),2)</f>
        <v>0</v>
      </c>
      <c r="N32" s="199"/>
      <c r="O32" s="199"/>
      <c r="P32" s="199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38</v>
      </c>
      <c r="F33" s="38">
        <v>0.2</v>
      </c>
      <c r="G33" s="112" t="s">
        <v>37</v>
      </c>
      <c r="H33" s="224">
        <f>ROUND((((SUM(BF95:BF102)+SUM(BF120:BF138))+SUM(BF140:BF144))),2)</f>
        <v>0</v>
      </c>
      <c r="I33" s="199"/>
      <c r="J33" s="199"/>
      <c r="K33" s="31"/>
      <c r="L33" s="31"/>
      <c r="M33" s="224">
        <f>ROUND(((ROUND((SUM(BF95:BF102)+SUM(BF120:BF138)), 2)*F33)+SUM(BF140:BF144)*F33),2)</f>
        <v>0</v>
      </c>
      <c r="N33" s="199"/>
      <c r="O33" s="199"/>
      <c r="P33" s="199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39</v>
      </c>
      <c r="F34" s="38">
        <v>0.2</v>
      </c>
      <c r="G34" s="112" t="s">
        <v>37</v>
      </c>
      <c r="H34" s="224">
        <f>ROUND((((SUM(BG95:BG102)+SUM(BG120:BG138))+SUM(BG140:BG144))),2)</f>
        <v>0</v>
      </c>
      <c r="I34" s="199"/>
      <c r="J34" s="199"/>
      <c r="K34" s="31"/>
      <c r="L34" s="31"/>
      <c r="M34" s="224">
        <v>0</v>
      </c>
      <c r="N34" s="199"/>
      <c r="O34" s="199"/>
      <c r="P34" s="199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40</v>
      </c>
      <c r="F35" s="38">
        <v>0.2</v>
      </c>
      <c r="G35" s="112" t="s">
        <v>37</v>
      </c>
      <c r="H35" s="224">
        <f>ROUND((((SUM(BH95:BH102)+SUM(BH120:BH138))+SUM(BH140:BH144))),2)</f>
        <v>0</v>
      </c>
      <c r="I35" s="199"/>
      <c r="J35" s="199"/>
      <c r="K35" s="31"/>
      <c r="L35" s="31"/>
      <c r="M35" s="224">
        <v>0</v>
      </c>
      <c r="N35" s="199"/>
      <c r="O35" s="199"/>
      <c r="P35" s="199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41</v>
      </c>
      <c r="F36" s="38">
        <v>0</v>
      </c>
      <c r="G36" s="112" t="s">
        <v>37</v>
      </c>
      <c r="H36" s="224">
        <f>ROUND((((SUM(BI95:BI102)+SUM(BI120:BI138))+SUM(BI140:BI144))),2)</f>
        <v>0</v>
      </c>
      <c r="I36" s="199"/>
      <c r="J36" s="199"/>
      <c r="K36" s="31"/>
      <c r="L36" s="31"/>
      <c r="M36" s="224">
        <v>0</v>
      </c>
      <c r="N36" s="199"/>
      <c r="O36" s="199"/>
      <c r="P36" s="199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42</v>
      </c>
      <c r="E38" s="71"/>
      <c r="F38" s="71"/>
      <c r="G38" s="114" t="s">
        <v>43</v>
      </c>
      <c r="H38" s="115" t="s">
        <v>44</v>
      </c>
      <c r="I38" s="71"/>
      <c r="J38" s="71"/>
      <c r="K38" s="71"/>
      <c r="L38" s="225">
        <f>SUM(M30:M36)</f>
        <v>0</v>
      </c>
      <c r="M38" s="207"/>
      <c r="N38" s="207"/>
      <c r="O38" s="207"/>
      <c r="P38" s="209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45</v>
      </c>
      <c r="E50" s="46"/>
      <c r="F50" s="46"/>
      <c r="G50" s="46"/>
      <c r="H50" s="47"/>
      <c r="I50" s="31"/>
      <c r="J50" s="45" t="s">
        <v>46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47</v>
      </c>
      <c r="E59" s="51"/>
      <c r="F59" s="51"/>
      <c r="G59" s="52" t="s">
        <v>48</v>
      </c>
      <c r="H59" s="53"/>
      <c r="I59" s="31"/>
      <c r="J59" s="50" t="s">
        <v>47</v>
      </c>
      <c r="K59" s="51"/>
      <c r="L59" s="51"/>
      <c r="M59" s="51"/>
      <c r="N59" s="52" t="s">
        <v>48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49</v>
      </c>
      <c r="E61" s="46"/>
      <c r="F61" s="46"/>
      <c r="G61" s="46"/>
      <c r="H61" s="47"/>
      <c r="I61" s="31"/>
      <c r="J61" s="45" t="s">
        <v>50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47</v>
      </c>
      <c r="E70" s="51"/>
      <c r="F70" s="51"/>
      <c r="G70" s="52" t="s">
        <v>48</v>
      </c>
      <c r="H70" s="53"/>
      <c r="I70" s="31"/>
      <c r="J70" s="50" t="s">
        <v>47</v>
      </c>
      <c r="K70" s="51"/>
      <c r="L70" s="51"/>
      <c r="M70" s="51"/>
      <c r="N70" s="52" t="s">
        <v>48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80" t="s">
        <v>109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16</v>
      </c>
      <c r="D78" s="31"/>
      <c r="E78" s="31"/>
      <c r="F78" s="220" t="str">
        <f>F6</f>
        <v>Viacúčelová budova kultúrneho domu - stavebné úpravy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31"/>
      <c r="R78" s="32"/>
    </row>
    <row r="79" spans="2:18" s="1" customFormat="1" ht="36.950000000000003" customHeight="1" x14ac:dyDescent="0.3">
      <c r="B79" s="30"/>
      <c r="C79" s="64" t="s">
        <v>106</v>
      </c>
      <c r="D79" s="31"/>
      <c r="E79" s="31"/>
      <c r="F79" s="200" t="str">
        <f>F7</f>
        <v>02 - Zateplenie strechy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65" s="1" customFormat="1" ht="18" customHeight="1" x14ac:dyDescent="0.3">
      <c r="B81" s="30"/>
      <c r="C81" s="25" t="s">
        <v>19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21</v>
      </c>
      <c r="L81" s="31"/>
      <c r="M81" s="226" t="str">
        <f>IF(O9="","",O9)</f>
        <v>26. 10. 2017</v>
      </c>
      <c r="N81" s="199"/>
      <c r="O81" s="199"/>
      <c r="P81" s="199"/>
      <c r="Q81" s="31"/>
      <c r="R81" s="32"/>
    </row>
    <row r="82" spans="2:65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65" s="1" customFormat="1" ht="15" x14ac:dyDescent="0.3">
      <c r="B83" s="30"/>
      <c r="C83" s="25" t="s">
        <v>23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28</v>
      </c>
      <c r="L83" s="31"/>
      <c r="M83" s="185" t="str">
        <f>E18</f>
        <v xml:space="preserve"> </v>
      </c>
      <c r="N83" s="199"/>
      <c r="O83" s="199"/>
      <c r="P83" s="199"/>
      <c r="Q83" s="199"/>
      <c r="R83" s="32"/>
    </row>
    <row r="84" spans="2:65" s="1" customFormat="1" ht="14.45" customHeight="1" x14ac:dyDescent="0.3">
      <c r="B84" s="30"/>
      <c r="C84" s="25" t="s">
        <v>26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30</v>
      </c>
      <c r="L84" s="31"/>
      <c r="M84" s="185" t="str">
        <f>E21</f>
        <v xml:space="preserve"> </v>
      </c>
      <c r="N84" s="199"/>
      <c r="O84" s="199"/>
      <c r="P84" s="199"/>
      <c r="Q84" s="199"/>
      <c r="R84" s="32"/>
    </row>
    <row r="85" spans="2:65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65" s="1" customFormat="1" ht="29.25" customHeight="1" x14ac:dyDescent="0.3">
      <c r="B86" s="30"/>
      <c r="C86" s="227" t="s">
        <v>110</v>
      </c>
      <c r="D86" s="228"/>
      <c r="E86" s="228"/>
      <c r="F86" s="228"/>
      <c r="G86" s="228"/>
      <c r="H86" s="109"/>
      <c r="I86" s="109"/>
      <c r="J86" s="109"/>
      <c r="K86" s="109"/>
      <c r="L86" s="109"/>
      <c r="M86" s="109"/>
      <c r="N86" s="227" t="s">
        <v>111</v>
      </c>
      <c r="O86" s="199"/>
      <c r="P86" s="199"/>
      <c r="Q86" s="199"/>
      <c r="R86" s="32"/>
    </row>
    <row r="87" spans="2:65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65" s="1" customFormat="1" ht="29.25" customHeight="1" x14ac:dyDescent="0.3">
      <c r="B88" s="30"/>
      <c r="C88" s="116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9">
        <f>N120</f>
        <v>0</v>
      </c>
      <c r="O88" s="199"/>
      <c r="P88" s="199"/>
      <c r="Q88" s="199"/>
      <c r="R88" s="32"/>
      <c r="AU88" s="13" t="s">
        <v>113</v>
      </c>
    </row>
    <row r="89" spans="2:65" s="6" customFormat="1" ht="24.95" customHeight="1" x14ac:dyDescent="0.3">
      <c r="B89" s="117"/>
      <c r="C89" s="118"/>
      <c r="D89" s="119" t="s">
        <v>118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9">
        <f>N121</f>
        <v>0</v>
      </c>
      <c r="O89" s="230"/>
      <c r="P89" s="230"/>
      <c r="Q89" s="230"/>
      <c r="R89" s="120"/>
    </row>
    <row r="90" spans="2:65" s="7" customFormat="1" ht="19.899999999999999" customHeight="1" x14ac:dyDescent="0.3">
      <c r="B90" s="121"/>
      <c r="C90" s="122"/>
      <c r="D90" s="97" t="s">
        <v>254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4">
        <f>N122</f>
        <v>0</v>
      </c>
      <c r="O90" s="231"/>
      <c r="P90" s="231"/>
      <c r="Q90" s="231"/>
      <c r="R90" s="123"/>
    </row>
    <row r="91" spans="2:65" s="7" customFormat="1" ht="19.899999999999999" customHeight="1" x14ac:dyDescent="0.3">
      <c r="B91" s="121"/>
      <c r="C91" s="122"/>
      <c r="D91" s="97" t="s">
        <v>255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4">
        <f>N127</f>
        <v>0</v>
      </c>
      <c r="O91" s="231"/>
      <c r="P91" s="231"/>
      <c r="Q91" s="231"/>
      <c r="R91" s="123"/>
    </row>
    <row r="92" spans="2:65" s="7" customFormat="1" ht="19.899999999999999" customHeight="1" x14ac:dyDescent="0.3">
      <c r="B92" s="121"/>
      <c r="C92" s="122"/>
      <c r="D92" s="97" t="s">
        <v>119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4">
        <f>N132</f>
        <v>0</v>
      </c>
      <c r="O92" s="231"/>
      <c r="P92" s="231"/>
      <c r="Q92" s="231"/>
      <c r="R92" s="123"/>
    </row>
    <row r="93" spans="2:65" s="6" customFormat="1" ht="21.75" customHeight="1" x14ac:dyDescent="0.35">
      <c r="B93" s="117"/>
      <c r="C93" s="118"/>
      <c r="D93" s="119" t="s">
        <v>120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32">
        <f>N139</f>
        <v>0</v>
      </c>
      <c r="O93" s="230"/>
      <c r="P93" s="230"/>
      <c r="Q93" s="230"/>
      <c r="R93" s="120"/>
    </row>
    <row r="94" spans="2:65" s="1" customFormat="1" ht="21.75" customHeight="1" x14ac:dyDescent="0.3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65" s="1" customFormat="1" ht="29.25" customHeight="1" x14ac:dyDescent="0.3">
      <c r="B95" s="30"/>
      <c r="C95" s="116" t="s">
        <v>121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33">
        <f>ROUND(N96+N97+N98+N99+N100+N101,2)</f>
        <v>0</v>
      </c>
      <c r="O95" s="199"/>
      <c r="P95" s="199"/>
      <c r="Q95" s="199"/>
      <c r="R95" s="32"/>
      <c r="T95" s="124"/>
      <c r="U95" s="125" t="s">
        <v>35</v>
      </c>
    </row>
    <row r="96" spans="2:65" s="1" customFormat="1" ht="18" customHeight="1" x14ac:dyDescent="0.3">
      <c r="B96" s="126"/>
      <c r="C96" s="127"/>
      <c r="D96" s="217" t="s">
        <v>122</v>
      </c>
      <c r="E96" s="234"/>
      <c r="F96" s="234"/>
      <c r="G96" s="234"/>
      <c r="H96" s="234"/>
      <c r="I96" s="127"/>
      <c r="J96" s="127"/>
      <c r="K96" s="127"/>
      <c r="L96" s="127"/>
      <c r="M96" s="127"/>
      <c r="N96" s="213">
        <f>ROUND(N88*T96,2)</f>
        <v>0</v>
      </c>
      <c r="O96" s="234"/>
      <c r="P96" s="234"/>
      <c r="Q96" s="234"/>
      <c r="R96" s="128"/>
      <c r="S96" s="127"/>
      <c r="T96" s="129"/>
      <c r="U96" s="130" t="s">
        <v>38</v>
      </c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2" t="s">
        <v>123</v>
      </c>
      <c r="AZ96" s="131"/>
      <c r="BA96" s="131"/>
      <c r="BB96" s="131"/>
      <c r="BC96" s="131"/>
      <c r="BD96" s="131"/>
      <c r="BE96" s="133">
        <f t="shared" ref="BE96:BE101" si="0">IF(U96="základná",N96,0)</f>
        <v>0</v>
      </c>
      <c r="BF96" s="133">
        <f t="shared" ref="BF96:BF101" si="1">IF(U96="znížená",N96,0)</f>
        <v>0</v>
      </c>
      <c r="BG96" s="133">
        <f t="shared" ref="BG96:BG101" si="2">IF(U96="zákl. prenesená",N96,0)</f>
        <v>0</v>
      </c>
      <c r="BH96" s="133">
        <f t="shared" ref="BH96:BH101" si="3">IF(U96="zníž. prenesená",N96,0)</f>
        <v>0</v>
      </c>
      <c r="BI96" s="133">
        <f t="shared" ref="BI96:BI101" si="4">IF(U96="nulová",N96,0)</f>
        <v>0</v>
      </c>
      <c r="BJ96" s="132" t="s">
        <v>124</v>
      </c>
      <c r="BK96" s="131"/>
      <c r="BL96" s="131"/>
      <c r="BM96" s="131"/>
    </row>
    <row r="97" spans="2:65" s="1" customFormat="1" ht="18" customHeight="1" x14ac:dyDescent="0.3">
      <c r="B97" s="126"/>
      <c r="C97" s="127"/>
      <c r="D97" s="217" t="s">
        <v>125</v>
      </c>
      <c r="E97" s="234"/>
      <c r="F97" s="234"/>
      <c r="G97" s="234"/>
      <c r="H97" s="234"/>
      <c r="I97" s="127"/>
      <c r="J97" s="127"/>
      <c r="K97" s="127"/>
      <c r="L97" s="127"/>
      <c r="M97" s="127"/>
      <c r="N97" s="213">
        <f>ROUND(N88*T97,2)</f>
        <v>0</v>
      </c>
      <c r="O97" s="234"/>
      <c r="P97" s="234"/>
      <c r="Q97" s="234"/>
      <c r="R97" s="128"/>
      <c r="S97" s="127"/>
      <c r="T97" s="129"/>
      <c r="U97" s="130" t="s">
        <v>38</v>
      </c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2" t="s">
        <v>123</v>
      </c>
      <c r="AZ97" s="131"/>
      <c r="BA97" s="131"/>
      <c r="BB97" s="131"/>
      <c r="BC97" s="131"/>
      <c r="BD97" s="131"/>
      <c r="BE97" s="133">
        <f t="shared" si="0"/>
        <v>0</v>
      </c>
      <c r="BF97" s="133">
        <f t="shared" si="1"/>
        <v>0</v>
      </c>
      <c r="BG97" s="133">
        <f t="shared" si="2"/>
        <v>0</v>
      </c>
      <c r="BH97" s="133">
        <f t="shared" si="3"/>
        <v>0</v>
      </c>
      <c r="BI97" s="133">
        <f t="shared" si="4"/>
        <v>0</v>
      </c>
      <c r="BJ97" s="132" t="s">
        <v>124</v>
      </c>
      <c r="BK97" s="131"/>
      <c r="BL97" s="131"/>
      <c r="BM97" s="131"/>
    </row>
    <row r="98" spans="2:65" s="1" customFormat="1" ht="18" customHeight="1" x14ac:dyDescent="0.3">
      <c r="B98" s="126"/>
      <c r="C98" s="127"/>
      <c r="D98" s="217" t="s">
        <v>126</v>
      </c>
      <c r="E98" s="234"/>
      <c r="F98" s="234"/>
      <c r="G98" s="234"/>
      <c r="H98" s="234"/>
      <c r="I98" s="127"/>
      <c r="J98" s="127"/>
      <c r="K98" s="127"/>
      <c r="L98" s="127"/>
      <c r="M98" s="127"/>
      <c r="N98" s="213">
        <f>ROUND(N88*T98,2)</f>
        <v>0</v>
      </c>
      <c r="O98" s="234"/>
      <c r="P98" s="234"/>
      <c r="Q98" s="234"/>
      <c r="R98" s="128"/>
      <c r="S98" s="127"/>
      <c r="T98" s="129"/>
      <c r="U98" s="130" t="s">
        <v>38</v>
      </c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2" t="s">
        <v>123</v>
      </c>
      <c r="AZ98" s="131"/>
      <c r="BA98" s="131"/>
      <c r="BB98" s="131"/>
      <c r="BC98" s="131"/>
      <c r="BD98" s="131"/>
      <c r="BE98" s="133">
        <f t="shared" si="0"/>
        <v>0</v>
      </c>
      <c r="BF98" s="133">
        <f t="shared" si="1"/>
        <v>0</v>
      </c>
      <c r="BG98" s="133">
        <f t="shared" si="2"/>
        <v>0</v>
      </c>
      <c r="BH98" s="133">
        <f t="shared" si="3"/>
        <v>0</v>
      </c>
      <c r="BI98" s="133">
        <f t="shared" si="4"/>
        <v>0</v>
      </c>
      <c r="BJ98" s="132" t="s">
        <v>124</v>
      </c>
      <c r="BK98" s="131"/>
      <c r="BL98" s="131"/>
      <c r="BM98" s="131"/>
    </row>
    <row r="99" spans="2:65" s="1" customFormat="1" ht="18" customHeight="1" x14ac:dyDescent="0.3">
      <c r="B99" s="126"/>
      <c r="C99" s="127"/>
      <c r="D99" s="217" t="s">
        <v>127</v>
      </c>
      <c r="E99" s="234"/>
      <c r="F99" s="234"/>
      <c r="G99" s="234"/>
      <c r="H99" s="234"/>
      <c r="I99" s="127"/>
      <c r="J99" s="127"/>
      <c r="K99" s="127"/>
      <c r="L99" s="127"/>
      <c r="M99" s="127"/>
      <c r="N99" s="213">
        <f>ROUND(N88*T99,2)</f>
        <v>0</v>
      </c>
      <c r="O99" s="234"/>
      <c r="P99" s="234"/>
      <c r="Q99" s="234"/>
      <c r="R99" s="128"/>
      <c r="S99" s="127"/>
      <c r="T99" s="129"/>
      <c r="U99" s="130" t="s">
        <v>38</v>
      </c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2" t="s">
        <v>123</v>
      </c>
      <c r="AZ99" s="131"/>
      <c r="BA99" s="131"/>
      <c r="BB99" s="131"/>
      <c r="BC99" s="131"/>
      <c r="BD99" s="131"/>
      <c r="BE99" s="133">
        <f t="shared" si="0"/>
        <v>0</v>
      </c>
      <c r="BF99" s="133">
        <f t="shared" si="1"/>
        <v>0</v>
      </c>
      <c r="BG99" s="133">
        <f t="shared" si="2"/>
        <v>0</v>
      </c>
      <c r="BH99" s="133">
        <f t="shared" si="3"/>
        <v>0</v>
      </c>
      <c r="BI99" s="133">
        <f t="shared" si="4"/>
        <v>0</v>
      </c>
      <c r="BJ99" s="132" t="s">
        <v>124</v>
      </c>
      <c r="BK99" s="131"/>
      <c r="BL99" s="131"/>
      <c r="BM99" s="131"/>
    </row>
    <row r="100" spans="2:65" s="1" customFormat="1" ht="18" customHeight="1" x14ac:dyDescent="0.3">
      <c r="B100" s="126"/>
      <c r="C100" s="127"/>
      <c r="D100" s="217" t="s">
        <v>128</v>
      </c>
      <c r="E100" s="234"/>
      <c r="F100" s="234"/>
      <c r="G100" s="234"/>
      <c r="H100" s="234"/>
      <c r="I100" s="127"/>
      <c r="J100" s="127"/>
      <c r="K100" s="127"/>
      <c r="L100" s="127"/>
      <c r="M100" s="127"/>
      <c r="N100" s="213">
        <f>ROUND(N88*T100,2)</f>
        <v>0</v>
      </c>
      <c r="O100" s="234"/>
      <c r="P100" s="234"/>
      <c r="Q100" s="234"/>
      <c r="R100" s="128"/>
      <c r="S100" s="127"/>
      <c r="T100" s="129"/>
      <c r="U100" s="130" t="s">
        <v>38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2" t="s">
        <v>123</v>
      </c>
      <c r="AZ100" s="131"/>
      <c r="BA100" s="131"/>
      <c r="BB100" s="131"/>
      <c r="BC100" s="131"/>
      <c r="BD100" s="131"/>
      <c r="BE100" s="133">
        <f t="shared" si="0"/>
        <v>0</v>
      </c>
      <c r="BF100" s="133">
        <f t="shared" si="1"/>
        <v>0</v>
      </c>
      <c r="BG100" s="133">
        <f t="shared" si="2"/>
        <v>0</v>
      </c>
      <c r="BH100" s="133">
        <f t="shared" si="3"/>
        <v>0</v>
      </c>
      <c r="BI100" s="133">
        <f t="shared" si="4"/>
        <v>0</v>
      </c>
      <c r="BJ100" s="132" t="s">
        <v>124</v>
      </c>
      <c r="BK100" s="131"/>
      <c r="BL100" s="131"/>
      <c r="BM100" s="131"/>
    </row>
    <row r="101" spans="2:65" s="1" customFormat="1" ht="18" customHeight="1" x14ac:dyDescent="0.3">
      <c r="B101" s="126"/>
      <c r="C101" s="127"/>
      <c r="D101" s="134" t="s">
        <v>129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13">
        <f>ROUND(N88*T101,2)</f>
        <v>0</v>
      </c>
      <c r="O101" s="234"/>
      <c r="P101" s="234"/>
      <c r="Q101" s="234"/>
      <c r="R101" s="128"/>
      <c r="S101" s="127"/>
      <c r="T101" s="135"/>
      <c r="U101" s="136" t="s">
        <v>38</v>
      </c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2" t="s">
        <v>130</v>
      </c>
      <c r="AZ101" s="131"/>
      <c r="BA101" s="131"/>
      <c r="BB101" s="131"/>
      <c r="BC101" s="131"/>
      <c r="BD101" s="131"/>
      <c r="BE101" s="133">
        <f t="shared" si="0"/>
        <v>0</v>
      </c>
      <c r="BF101" s="133">
        <f t="shared" si="1"/>
        <v>0</v>
      </c>
      <c r="BG101" s="133">
        <f t="shared" si="2"/>
        <v>0</v>
      </c>
      <c r="BH101" s="133">
        <f t="shared" si="3"/>
        <v>0</v>
      </c>
      <c r="BI101" s="133">
        <f t="shared" si="4"/>
        <v>0</v>
      </c>
      <c r="BJ101" s="132" t="s">
        <v>124</v>
      </c>
      <c r="BK101" s="131"/>
      <c r="BL101" s="131"/>
      <c r="BM101" s="131"/>
    </row>
    <row r="102" spans="2:65" s="1" customFormat="1" x14ac:dyDescent="0.3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</row>
    <row r="103" spans="2:65" s="1" customFormat="1" ht="29.25" customHeight="1" x14ac:dyDescent="0.3">
      <c r="B103" s="30"/>
      <c r="C103" s="108" t="s">
        <v>103</v>
      </c>
      <c r="D103" s="109"/>
      <c r="E103" s="109"/>
      <c r="F103" s="109"/>
      <c r="G103" s="109"/>
      <c r="H103" s="109"/>
      <c r="I103" s="109"/>
      <c r="J103" s="109"/>
      <c r="K103" s="109"/>
      <c r="L103" s="215">
        <f>ROUND(SUM(N88+N95),2)</f>
        <v>0</v>
      </c>
      <c r="M103" s="228"/>
      <c r="N103" s="228"/>
      <c r="O103" s="228"/>
      <c r="P103" s="228"/>
      <c r="Q103" s="228"/>
      <c r="R103" s="32"/>
    </row>
    <row r="104" spans="2:65" s="1" customFormat="1" ht="6.95" customHeight="1" x14ac:dyDescent="0.3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8" spans="2:65" s="1" customFormat="1" ht="6.95" customHeight="1" x14ac:dyDescent="0.3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</row>
    <row r="109" spans="2:65" s="1" customFormat="1" ht="36.950000000000003" customHeight="1" x14ac:dyDescent="0.3">
      <c r="B109" s="30"/>
      <c r="C109" s="180" t="s">
        <v>131</v>
      </c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32"/>
    </row>
    <row r="110" spans="2:65" s="1" customFormat="1" ht="6.95" customHeight="1" x14ac:dyDescent="0.3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65" s="1" customFormat="1" ht="30" customHeight="1" x14ac:dyDescent="0.3">
      <c r="B111" s="30"/>
      <c r="C111" s="25" t="s">
        <v>16</v>
      </c>
      <c r="D111" s="31"/>
      <c r="E111" s="31"/>
      <c r="F111" s="220" t="str">
        <f>F6</f>
        <v>Viacúčelová budova kultúrneho domu - stavebné úpravy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31"/>
      <c r="R111" s="32"/>
    </row>
    <row r="112" spans="2:65" s="1" customFormat="1" ht="36.950000000000003" customHeight="1" x14ac:dyDescent="0.3">
      <c r="B112" s="30"/>
      <c r="C112" s="64" t="s">
        <v>106</v>
      </c>
      <c r="D112" s="31"/>
      <c r="E112" s="31"/>
      <c r="F112" s="200" t="str">
        <f>F7</f>
        <v>02 - Zateplenie strechy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31"/>
      <c r="R112" s="32"/>
    </row>
    <row r="113" spans="2:65" s="1" customFormat="1" ht="6.95" customHeight="1" x14ac:dyDescent="0.3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65" s="1" customFormat="1" ht="18" customHeight="1" x14ac:dyDescent="0.3">
      <c r="B114" s="30"/>
      <c r="C114" s="25" t="s">
        <v>19</v>
      </c>
      <c r="D114" s="31"/>
      <c r="E114" s="31"/>
      <c r="F114" s="23" t="str">
        <f>F9</f>
        <v xml:space="preserve"> </v>
      </c>
      <c r="G114" s="31"/>
      <c r="H114" s="31"/>
      <c r="I114" s="31"/>
      <c r="J114" s="31"/>
      <c r="K114" s="25" t="s">
        <v>21</v>
      </c>
      <c r="L114" s="31"/>
      <c r="M114" s="226" t="str">
        <f>IF(O9="","",O9)</f>
        <v>26. 10. 2017</v>
      </c>
      <c r="N114" s="199"/>
      <c r="O114" s="199"/>
      <c r="P114" s="199"/>
      <c r="Q114" s="31"/>
      <c r="R114" s="32"/>
    </row>
    <row r="115" spans="2:65" s="1" customFormat="1" ht="6.95" customHeight="1" x14ac:dyDescent="0.3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65" s="1" customFormat="1" ht="15" x14ac:dyDescent="0.3">
      <c r="B116" s="30"/>
      <c r="C116" s="25" t="s">
        <v>23</v>
      </c>
      <c r="D116" s="31"/>
      <c r="E116" s="31"/>
      <c r="F116" s="23" t="str">
        <f>E12</f>
        <v xml:space="preserve"> </v>
      </c>
      <c r="G116" s="31"/>
      <c r="H116" s="31"/>
      <c r="I116" s="31"/>
      <c r="J116" s="31"/>
      <c r="K116" s="25" t="s">
        <v>28</v>
      </c>
      <c r="L116" s="31"/>
      <c r="M116" s="185" t="str">
        <f>E18</f>
        <v xml:space="preserve"> </v>
      </c>
      <c r="N116" s="199"/>
      <c r="O116" s="199"/>
      <c r="P116" s="199"/>
      <c r="Q116" s="199"/>
      <c r="R116" s="32"/>
    </row>
    <row r="117" spans="2:65" s="1" customFormat="1" ht="14.45" customHeight="1" x14ac:dyDescent="0.3">
      <c r="B117" s="30"/>
      <c r="C117" s="25" t="s">
        <v>26</v>
      </c>
      <c r="D117" s="31"/>
      <c r="E117" s="31"/>
      <c r="F117" s="23" t="str">
        <f>IF(E15="","",E15)</f>
        <v>Vyplň údaj</v>
      </c>
      <c r="G117" s="31"/>
      <c r="H117" s="31"/>
      <c r="I117" s="31"/>
      <c r="J117" s="31"/>
      <c r="K117" s="25" t="s">
        <v>30</v>
      </c>
      <c r="L117" s="31"/>
      <c r="M117" s="185" t="str">
        <f>E21</f>
        <v xml:space="preserve"> </v>
      </c>
      <c r="N117" s="199"/>
      <c r="O117" s="199"/>
      <c r="P117" s="199"/>
      <c r="Q117" s="199"/>
      <c r="R117" s="32"/>
    </row>
    <row r="118" spans="2:65" s="1" customFormat="1" ht="10.35" customHeight="1" x14ac:dyDescent="0.3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65" s="8" customFormat="1" ht="29.25" customHeight="1" x14ac:dyDescent="0.3">
      <c r="B119" s="137"/>
      <c r="C119" s="138" t="s">
        <v>132</v>
      </c>
      <c r="D119" s="139" t="s">
        <v>133</v>
      </c>
      <c r="E119" s="139" t="s">
        <v>53</v>
      </c>
      <c r="F119" s="235" t="s">
        <v>134</v>
      </c>
      <c r="G119" s="236"/>
      <c r="H119" s="236"/>
      <c r="I119" s="236"/>
      <c r="J119" s="139" t="s">
        <v>135</v>
      </c>
      <c r="K119" s="139" t="s">
        <v>136</v>
      </c>
      <c r="L119" s="237" t="s">
        <v>137</v>
      </c>
      <c r="M119" s="236"/>
      <c r="N119" s="235" t="s">
        <v>111</v>
      </c>
      <c r="O119" s="236"/>
      <c r="P119" s="236"/>
      <c r="Q119" s="238"/>
      <c r="R119" s="140"/>
      <c r="T119" s="72" t="s">
        <v>138</v>
      </c>
      <c r="U119" s="73" t="s">
        <v>35</v>
      </c>
      <c r="V119" s="73" t="s">
        <v>139</v>
      </c>
      <c r="W119" s="73" t="s">
        <v>140</v>
      </c>
      <c r="X119" s="73" t="s">
        <v>141</v>
      </c>
      <c r="Y119" s="73" t="s">
        <v>142</v>
      </c>
      <c r="Z119" s="73" t="s">
        <v>143</v>
      </c>
      <c r="AA119" s="74" t="s">
        <v>144</v>
      </c>
    </row>
    <row r="120" spans="2:65" s="1" customFormat="1" ht="29.25" customHeight="1" x14ac:dyDescent="0.35">
      <c r="B120" s="30"/>
      <c r="C120" s="76" t="s">
        <v>108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248">
        <f>BK120</f>
        <v>0</v>
      </c>
      <c r="O120" s="249"/>
      <c r="P120" s="249"/>
      <c r="Q120" s="249"/>
      <c r="R120" s="32"/>
      <c r="T120" s="75"/>
      <c r="U120" s="46"/>
      <c r="V120" s="46"/>
      <c r="W120" s="141">
        <f>W121+W139</f>
        <v>0</v>
      </c>
      <c r="X120" s="46"/>
      <c r="Y120" s="141">
        <f>Y121+Y139</f>
        <v>174.67191366000003</v>
      </c>
      <c r="Z120" s="46"/>
      <c r="AA120" s="142">
        <f>AA121+AA139</f>
        <v>0.33268249999999999</v>
      </c>
      <c r="AT120" s="13" t="s">
        <v>70</v>
      </c>
      <c r="AU120" s="13" t="s">
        <v>113</v>
      </c>
      <c r="BK120" s="143">
        <f>BK121+BK139</f>
        <v>0</v>
      </c>
    </row>
    <row r="121" spans="2:65" s="9" customFormat="1" ht="37.35" customHeight="1" x14ac:dyDescent="0.35">
      <c r="B121" s="144"/>
      <c r="C121" s="145"/>
      <c r="D121" s="146" t="s">
        <v>118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232">
        <f>BK121</f>
        <v>0</v>
      </c>
      <c r="O121" s="229"/>
      <c r="P121" s="229"/>
      <c r="Q121" s="229"/>
      <c r="R121" s="147"/>
      <c r="T121" s="148"/>
      <c r="U121" s="145"/>
      <c r="V121" s="145"/>
      <c r="W121" s="149">
        <f>W122+W127+W132</f>
        <v>0</v>
      </c>
      <c r="X121" s="145"/>
      <c r="Y121" s="149">
        <f>Y122+Y127+Y132</f>
        <v>174.67191366000003</v>
      </c>
      <c r="Z121" s="145"/>
      <c r="AA121" s="150">
        <f>AA122+AA127+AA132</f>
        <v>0.33268249999999999</v>
      </c>
      <c r="AR121" s="151" t="s">
        <v>124</v>
      </c>
      <c r="AT121" s="152" t="s">
        <v>70</v>
      </c>
      <c r="AU121" s="152" t="s">
        <v>71</v>
      </c>
      <c r="AY121" s="151" t="s">
        <v>145</v>
      </c>
      <c r="BK121" s="153">
        <f>BK122+BK127+BK132</f>
        <v>0</v>
      </c>
    </row>
    <row r="122" spans="2:65" s="9" customFormat="1" ht="19.899999999999999" customHeight="1" x14ac:dyDescent="0.3">
      <c r="B122" s="144"/>
      <c r="C122" s="145"/>
      <c r="D122" s="154" t="s">
        <v>254</v>
      </c>
      <c r="E122" s="154"/>
      <c r="F122" s="154"/>
      <c r="G122" s="154"/>
      <c r="H122" s="154"/>
      <c r="I122" s="154"/>
      <c r="J122" s="154"/>
      <c r="K122" s="154"/>
      <c r="L122" s="154"/>
      <c r="M122" s="154"/>
      <c r="N122" s="250">
        <f>BK122</f>
        <v>0</v>
      </c>
      <c r="O122" s="251"/>
      <c r="P122" s="251"/>
      <c r="Q122" s="251"/>
      <c r="R122" s="147"/>
      <c r="T122" s="148"/>
      <c r="U122" s="145"/>
      <c r="V122" s="145"/>
      <c r="W122" s="149">
        <f>SUM(W123:W126)</f>
        <v>0</v>
      </c>
      <c r="X122" s="145"/>
      <c r="Y122" s="149">
        <f>SUM(Y123:Y126)</f>
        <v>6.7955747999999989</v>
      </c>
      <c r="Z122" s="145"/>
      <c r="AA122" s="150">
        <f>SUM(AA123:AA126)</f>
        <v>0</v>
      </c>
      <c r="AR122" s="151" t="s">
        <v>124</v>
      </c>
      <c r="AT122" s="152" t="s">
        <v>70</v>
      </c>
      <c r="AU122" s="152" t="s">
        <v>78</v>
      </c>
      <c r="AY122" s="151" t="s">
        <v>145</v>
      </c>
      <c r="BK122" s="153">
        <f>SUM(BK123:BK126)</f>
        <v>0</v>
      </c>
    </row>
    <row r="123" spans="2:65" s="1" customFormat="1" ht="57" customHeight="1" x14ac:dyDescent="0.3">
      <c r="B123" s="126"/>
      <c r="C123" s="155" t="s">
        <v>78</v>
      </c>
      <c r="D123" s="155" t="s">
        <v>146</v>
      </c>
      <c r="E123" s="156" t="s">
        <v>256</v>
      </c>
      <c r="F123" s="239" t="s">
        <v>257</v>
      </c>
      <c r="G123" s="240"/>
      <c r="H123" s="240"/>
      <c r="I123" s="240"/>
      <c r="J123" s="157" t="s">
        <v>149</v>
      </c>
      <c r="K123" s="158">
        <v>287.68</v>
      </c>
      <c r="L123" s="241">
        <v>0</v>
      </c>
      <c r="M123" s="240"/>
      <c r="N123" s="242">
        <f>ROUND(L123*K123,2)</f>
        <v>0</v>
      </c>
      <c r="O123" s="240"/>
      <c r="P123" s="240"/>
      <c r="Q123" s="240"/>
      <c r="R123" s="128"/>
      <c r="T123" s="159" t="s">
        <v>3</v>
      </c>
      <c r="U123" s="39" t="s">
        <v>38</v>
      </c>
      <c r="V123" s="31"/>
      <c r="W123" s="160">
        <f>V123*K123</f>
        <v>0</v>
      </c>
      <c r="X123" s="160">
        <v>5.4000000000000001E-4</v>
      </c>
      <c r="Y123" s="160">
        <f>X123*K123</f>
        <v>0.15534720000000002</v>
      </c>
      <c r="Z123" s="160">
        <v>0</v>
      </c>
      <c r="AA123" s="161">
        <f>Z123*K123</f>
        <v>0</v>
      </c>
      <c r="AR123" s="13" t="s">
        <v>207</v>
      </c>
      <c r="AT123" s="13" t="s">
        <v>146</v>
      </c>
      <c r="AU123" s="13" t="s">
        <v>124</v>
      </c>
      <c r="AY123" s="13" t="s">
        <v>145</v>
      </c>
      <c r="BE123" s="101">
        <f>IF(U123="základná",N123,0)</f>
        <v>0</v>
      </c>
      <c r="BF123" s="101">
        <f>IF(U123="znížená",N123,0)</f>
        <v>0</v>
      </c>
      <c r="BG123" s="101">
        <f>IF(U123="zákl. prenesená",N123,0)</f>
        <v>0</v>
      </c>
      <c r="BH123" s="101">
        <f>IF(U123="zníž. prenesená",N123,0)</f>
        <v>0</v>
      </c>
      <c r="BI123" s="101">
        <f>IF(U123="nulová",N123,0)</f>
        <v>0</v>
      </c>
      <c r="BJ123" s="13" t="s">
        <v>124</v>
      </c>
      <c r="BK123" s="101">
        <f>ROUND(L123*K123,2)</f>
        <v>0</v>
      </c>
      <c r="BL123" s="13" t="s">
        <v>207</v>
      </c>
      <c r="BM123" s="13" t="s">
        <v>258</v>
      </c>
    </row>
    <row r="124" spans="2:65" s="1" customFormat="1" ht="44.25" customHeight="1" x14ac:dyDescent="0.3">
      <c r="B124" s="126"/>
      <c r="C124" s="167" t="s">
        <v>124</v>
      </c>
      <c r="D124" s="167" t="s">
        <v>259</v>
      </c>
      <c r="E124" s="168" t="s">
        <v>260</v>
      </c>
      <c r="F124" s="258" t="s">
        <v>261</v>
      </c>
      <c r="G124" s="259"/>
      <c r="H124" s="259"/>
      <c r="I124" s="259"/>
      <c r="J124" s="169" t="s">
        <v>149</v>
      </c>
      <c r="K124" s="170">
        <v>586.86699999999996</v>
      </c>
      <c r="L124" s="260">
        <v>0</v>
      </c>
      <c r="M124" s="259"/>
      <c r="N124" s="261">
        <f>ROUND(L124*K124,2)</f>
        <v>0</v>
      </c>
      <c r="O124" s="240"/>
      <c r="P124" s="240"/>
      <c r="Q124" s="240"/>
      <c r="R124" s="128"/>
      <c r="T124" s="159" t="s">
        <v>3</v>
      </c>
      <c r="U124" s="39" t="s">
        <v>38</v>
      </c>
      <c r="V124" s="31"/>
      <c r="W124" s="160">
        <f>V124*K124</f>
        <v>0</v>
      </c>
      <c r="X124" s="160">
        <v>1.0800000000000001E-2</v>
      </c>
      <c r="Y124" s="160">
        <f>X124*K124</f>
        <v>6.3381635999999997</v>
      </c>
      <c r="Z124" s="160">
        <v>0</v>
      </c>
      <c r="AA124" s="161">
        <f>Z124*K124</f>
        <v>0</v>
      </c>
      <c r="AR124" s="13" t="s">
        <v>262</v>
      </c>
      <c r="AT124" s="13" t="s">
        <v>259</v>
      </c>
      <c r="AU124" s="13" t="s">
        <v>124</v>
      </c>
      <c r="AY124" s="13" t="s">
        <v>145</v>
      </c>
      <c r="BE124" s="101">
        <f>IF(U124="základná",N124,0)</f>
        <v>0</v>
      </c>
      <c r="BF124" s="101">
        <f>IF(U124="znížená",N124,0)</f>
        <v>0</v>
      </c>
      <c r="BG124" s="101">
        <f>IF(U124="zákl. prenesená",N124,0)</f>
        <v>0</v>
      </c>
      <c r="BH124" s="101">
        <f>IF(U124="zníž. prenesená",N124,0)</f>
        <v>0</v>
      </c>
      <c r="BI124" s="101">
        <f>IF(U124="nulová",N124,0)</f>
        <v>0</v>
      </c>
      <c r="BJ124" s="13" t="s">
        <v>124</v>
      </c>
      <c r="BK124" s="101">
        <f>ROUND(L124*K124,2)</f>
        <v>0</v>
      </c>
      <c r="BL124" s="13" t="s">
        <v>207</v>
      </c>
      <c r="BM124" s="13" t="s">
        <v>263</v>
      </c>
    </row>
    <row r="125" spans="2:65" s="1" customFormat="1" ht="22.5" customHeight="1" x14ac:dyDescent="0.3">
      <c r="B125" s="126"/>
      <c r="C125" s="155" t="s">
        <v>155</v>
      </c>
      <c r="D125" s="155" t="s">
        <v>146</v>
      </c>
      <c r="E125" s="156" t="s">
        <v>264</v>
      </c>
      <c r="F125" s="239" t="s">
        <v>265</v>
      </c>
      <c r="G125" s="240"/>
      <c r="H125" s="240"/>
      <c r="I125" s="240"/>
      <c r="J125" s="157" t="s">
        <v>149</v>
      </c>
      <c r="K125" s="158">
        <v>287.68</v>
      </c>
      <c r="L125" s="241">
        <v>0</v>
      </c>
      <c r="M125" s="240"/>
      <c r="N125" s="242">
        <f>ROUND(L125*K125,2)</f>
        <v>0</v>
      </c>
      <c r="O125" s="240"/>
      <c r="P125" s="240"/>
      <c r="Q125" s="240"/>
      <c r="R125" s="128"/>
      <c r="T125" s="159" t="s">
        <v>3</v>
      </c>
      <c r="U125" s="39" t="s">
        <v>38</v>
      </c>
      <c r="V125" s="31"/>
      <c r="W125" s="160">
        <f>V125*K125</f>
        <v>0</v>
      </c>
      <c r="X125" s="160">
        <v>0</v>
      </c>
      <c r="Y125" s="160">
        <f>X125*K125</f>
        <v>0</v>
      </c>
      <c r="Z125" s="160">
        <v>0</v>
      </c>
      <c r="AA125" s="161">
        <f>Z125*K125</f>
        <v>0</v>
      </c>
      <c r="AR125" s="13" t="s">
        <v>207</v>
      </c>
      <c r="AT125" s="13" t="s">
        <v>146</v>
      </c>
      <c r="AU125" s="13" t="s">
        <v>124</v>
      </c>
      <c r="AY125" s="13" t="s">
        <v>145</v>
      </c>
      <c r="BE125" s="101">
        <f>IF(U125="základná",N125,0)</f>
        <v>0</v>
      </c>
      <c r="BF125" s="101">
        <f>IF(U125="znížená",N125,0)</f>
        <v>0</v>
      </c>
      <c r="BG125" s="101">
        <f>IF(U125="zákl. prenesená",N125,0)</f>
        <v>0</v>
      </c>
      <c r="BH125" s="101">
        <f>IF(U125="zníž. prenesená",N125,0)</f>
        <v>0</v>
      </c>
      <c r="BI125" s="101">
        <f>IF(U125="nulová",N125,0)</f>
        <v>0</v>
      </c>
      <c r="BJ125" s="13" t="s">
        <v>124</v>
      </c>
      <c r="BK125" s="101">
        <f>ROUND(L125*K125,2)</f>
        <v>0</v>
      </c>
      <c r="BL125" s="13" t="s">
        <v>207</v>
      </c>
      <c r="BM125" s="13" t="s">
        <v>266</v>
      </c>
    </row>
    <row r="126" spans="2:65" s="1" customFormat="1" ht="22.5" customHeight="1" x14ac:dyDescent="0.3">
      <c r="B126" s="126"/>
      <c r="C126" s="167" t="s">
        <v>150</v>
      </c>
      <c r="D126" s="167" t="s">
        <v>259</v>
      </c>
      <c r="E126" s="168" t="s">
        <v>267</v>
      </c>
      <c r="F126" s="258" t="s">
        <v>268</v>
      </c>
      <c r="G126" s="259"/>
      <c r="H126" s="259"/>
      <c r="I126" s="259"/>
      <c r="J126" s="169" t="s">
        <v>149</v>
      </c>
      <c r="K126" s="170">
        <v>302.06400000000002</v>
      </c>
      <c r="L126" s="260">
        <v>0</v>
      </c>
      <c r="M126" s="259"/>
      <c r="N126" s="261">
        <f>ROUND(L126*K126,2)</f>
        <v>0</v>
      </c>
      <c r="O126" s="240"/>
      <c r="P126" s="240"/>
      <c r="Q126" s="240"/>
      <c r="R126" s="128"/>
      <c r="T126" s="159" t="s">
        <v>3</v>
      </c>
      <c r="U126" s="39" t="s">
        <v>38</v>
      </c>
      <c r="V126" s="31"/>
      <c r="W126" s="160">
        <f>V126*K126</f>
        <v>0</v>
      </c>
      <c r="X126" s="160">
        <v>1E-3</v>
      </c>
      <c r="Y126" s="160">
        <f>X126*K126</f>
        <v>0.30206400000000005</v>
      </c>
      <c r="Z126" s="160">
        <v>0</v>
      </c>
      <c r="AA126" s="161">
        <f>Z126*K126</f>
        <v>0</v>
      </c>
      <c r="AR126" s="13" t="s">
        <v>262</v>
      </c>
      <c r="AT126" s="13" t="s">
        <v>259</v>
      </c>
      <c r="AU126" s="13" t="s">
        <v>124</v>
      </c>
      <c r="AY126" s="13" t="s">
        <v>145</v>
      </c>
      <c r="BE126" s="101">
        <f>IF(U126="základná",N126,0)</f>
        <v>0</v>
      </c>
      <c r="BF126" s="101">
        <f>IF(U126="znížená",N126,0)</f>
        <v>0</v>
      </c>
      <c r="BG126" s="101">
        <f>IF(U126="zákl. prenesená",N126,0)</f>
        <v>0</v>
      </c>
      <c r="BH126" s="101">
        <f>IF(U126="zníž. prenesená",N126,0)</f>
        <v>0</v>
      </c>
      <c r="BI126" s="101">
        <f>IF(U126="nulová",N126,0)</f>
        <v>0</v>
      </c>
      <c r="BJ126" s="13" t="s">
        <v>124</v>
      </c>
      <c r="BK126" s="101">
        <f>ROUND(L126*K126,2)</f>
        <v>0</v>
      </c>
      <c r="BL126" s="13" t="s">
        <v>207</v>
      </c>
      <c r="BM126" s="13" t="s">
        <v>269</v>
      </c>
    </row>
    <row r="127" spans="2:65" s="9" customFormat="1" ht="29.85" customHeight="1" x14ac:dyDescent="0.3">
      <c r="B127" s="144"/>
      <c r="C127" s="145"/>
      <c r="D127" s="154" t="s">
        <v>255</v>
      </c>
      <c r="E127" s="154"/>
      <c r="F127" s="154"/>
      <c r="G127" s="154"/>
      <c r="H127" s="154"/>
      <c r="I127" s="154"/>
      <c r="J127" s="154"/>
      <c r="K127" s="154"/>
      <c r="L127" s="154"/>
      <c r="M127" s="154"/>
      <c r="N127" s="252">
        <f>BK127</f>
        <v>0</v>
      </c>
      <c r="O127" s="253"/>
      <c r="P127" s="253"/>
      <c r="Q127" s="253"/>
      <c r="R127" s="147"/>
      <c r="T127" s="148"/>
      <c r="U127" s="145"/>
      <c r="V127" s="145"/>
      <c r="W127" s="149">
        <f>SUM(W128:W131)</f>
        <v>0</v>
      </c>
      <c r="X127" s="145"/>
      <c r="Y127" s="149">
        <f>SUM(Y128:Y131)</f>
        <v>167.65709186000004</v>
      </c>
      <c r="Z127" s="145"/>
      <c r="AA127" s="150">
        <f>SUM(AA128:AA131)</f>
        <v>0</v>
      </c>
      <c r="AR127" s="151" t="s">
        <v>124</v>
      </c>
      <c r="AT127" s="152" t="s">
        <v>70</v>
      </c>
      <c r="AU127" s="152" t="s">
        <v>78</v>
      </c>
      <c r="AY127" s="151" t="s">
        <v>145</v>
      </c>
      <c r="BK127" s="153">
        <f>SUM(BK128:BK131)</f>
        <v>0</v>
      </c>
    </row>
    <row r="128" spans="2:65" s="1" customFormat="1" ht="22.5" customHeight="1" x14ac:dyDescent="0.3">
      <c r="B128" s="126"/>
      <c r="C128" s="155" t="s">
        <v>162</v>
      </c>
      <c r="D128" s="155" t="s">
        <v>146</v>
      </c>
      <c r="E128" s="156" t="s">
        <v>270</v>
      </c>
      <c r="F128" s="239" t="s">
        <v>271</v>
      </c>
      <c r="G128" s="240"/>
      <c r="H128" s="240"/>
      <c r="I128" s="240"/>
      <c r="J128" s="157" t="s">
        <v>149</v>
      </c>
      <c r="K128" s="158">
        <v>287.68</v>
      </c>
      <c r="L128" s="241">
        <v>0</v>
      </c>
      <c r="M128" s="240"/>
      <c r="N128" s="242">
        <f>ROUND(L128*K128,2)</f>
        <v>0</v>
      </c>
      <c r="O128" s="240"/>
      <c r="P128" s="240"/>
      <c r="Q128" s="240"/>
      <c r="R128" s="128"/>
      <c r="T128" s="159" t="s">
        <v>3</v>
      </c>
      <c r="U128" s="39" t="s">
        <v>38</v>
      </c>
      <c r="V128" s="31"/>
      <c r="W128" s="160">
        <f>V128*K128</f>
        <v>0</v>
      </c>
      <c r="X128" s="160">
        <v>5.2700000000000004E-3</v>
      </c>
      <c r="Y128" s="160">
        <f>X128*K128</f>
        <v>1.5160736000000001</v>
      </c>
      <c r="Z128" s="160">
        <v>0</v>
      </c>
      <c r="AA128" s="161">
        <f>Z128*K128</f>
        <v>0</v>
      </c>
      <c r="AR128" s="13" t="s">
        <v>207</v>
      </c>
      <c r="AT128" s="13" t="s">
        <v>146</v>
      </c>
      <c r="AU128" s="13" t="s">
        <v>124</v>
      </c>
      <c r="AY128" s="13" t="s">
        <v>145</v>
      </c>
      <c r="BE128" s="101">
        <f>IF(U128="základná",N128,0)</f>
        <v>0</v>
      </c>
      <c r="BF128" s="101">
        <f>IF(U128="znížená",N128,0)</f>
        <v>0</v>
      </c>
      <c r="BG128" s="101">
        <f>IF(U128="zákl. prenesená",N128,0)</f>
        <v>0</v>
      </c>
      <c r="BH128" s="101">
        <f>IF(U128="zníž. prenesená",N128,0)</f>
        <v>0</v>
      </c>
      <c r="BI128" s="101">
        <f>IF(U128="nulová",N128,0)</f>
        <v>0</v>
      </c>
      <c r="BJ128" s="13" t="s">
        <v>124</v>
      </c>
      <c r="BK128" s="101">
        <f>ROUND(L128*K128,2)</f>
        <v>0</v>
      </c>
      <c r="BL128" s="13" t="s">
        <v>207</v>
      </c>
      <c r="BM128" s="13" t="s">
        <v>272</v>
      </c>
    </row>
    <row r="129" spans="2:65" s="1" customFormat="1" ht="44.25" customHeight="1" x14ac:dyDescent="0.3">
      <c r="B129" s="126"/>
      <c r="C129" s="155" t="s">
        <v>166</v>
      </c>
      <c r="D129" s="155" t="s">
        <v>146</v>
      </c>
      <c r="E129" s="156" t="s">
        <v>273</v>
      </c>
      <c r="F129" s="239" t="s">
        <v>274</v>
      </c>
      <c r="G129" s="240"/>
      <c r="H129" s="240"/>
      <c r="I129" s="240"/>
      <c r="J129" s="157" t="s">
        <v>149</v>
      </c>
      <c r="K129" s="158">
        <v>287.68</v>
      </c>
      <c r="L129" s="241">
        <v>0</v>
      </c>
      <c r="M129" s="240"/>
      <c r="N129" s="242">
        <f>ROUND(L129*K129,2)</f>
        <v>0</v>
      </c>
      <c r="O129" s="240"/>
      <c r="P129" s="240"/>
      <c r="Q129" s="240"/>
      <c r="R129" s="128"/>
      <c r="T129" s="159" t="s">
        <v>3</v>
      </c>
      <c r="U129" s="39" t="s">
        <v>38</v>
      </c>
      <c r="V129" s="31"/>
      <c r="W129" s="160">
        <f>V129*K129</f>
        <v>0</v>
      </c>
      <c r="X129" s="160">
        <v>0</v>
      </c>
      <c r="Y129" s="160">
        <f>X129*K129</f>
        <v>0</v>
      </c>
      <c r="Z129" s="160">
        <v>0</v>
      </c>
      <c r="AA129" s="161">
        <f>Z129*K129</f>
        <v>0</v>
      </c>
      <c r="AR129" s="13" t="s">
        <v>207</v>
      </c>
      <c r="AT129" s="13" t="s">
        <v>146</v>
      </c>
      <c r="AU129" s="13" t="s">
        <v>124</v>
      </c>
      <c r="AY129" s="13" t="s">
        <v>145</v>
      </c>
      <c r="BE129" s="101">
        <f>IF(U129="základná",N129,0)</f>
        <v>0</v>
      </c>
      <c r="BF129" s="101">
        <f>IF(U129="znížená",N129,0)</f>
        <v>0</v>
      </c>
      <c r="BG129" s="101">
        <f>IF(U129="zákl. prenesená",N129,0)</f>
        <v>0</v>
      </c>
      <c r="BH129" s="101">
        <f>IF(U129="zníž. prenesená",N129,0)</f>
        <v>0</v>
      </c>
      <c r="BI129" s="101">
        <f>IF(U129="nulová",N129,0)</f>
        <v>0</v>
      </c>
      <c r="BJ129" s="13" t="s">
        <v>124</v>
      </c>
      <c r="BK129" s="101">
        <f>ROUND(L129*K129,2)</f>
        <v>0</v>
      </c>
      <c r="BL129" s="13" t="s">
        <v>207</v>
      </c>
      <c r="BM129" s="13" t="s">
        <v>275</v>
      </c>
    </row>
    <row r="130" spans="2:65" s="1" customFormat="1" ht="22.5" customHeight="1" x14ac:dyDescent="0.3">
      <c r="B130" s="126"/>
      <c r="C130" s="167" t="s">
        <v>170</v>
      </c>
      <c r="D130" s="167" t="s">
        <v>259</v>
      </c>
      <c r="E130" s="168" t="s">
        <v>276</v>
      </c>
      <c r="F130" s="258" t="s">
        <v>277</v>
      </c>
      <c r="G130" s="259"/>
      <c r="H130" s="259"/>
      <c r="I130" s="259"/>
      <c r="J130" s="169" t="s">
        <v>149</v>
      </c>
      <c r="K130" s="170">
        <v>302.06400000000002</v>
      </c>
      <c r="L130" s="260">
        <v>0</v>
      </c>
      <c r="M130" s="259"/>
      <c r="N130" s="261">
        <f>ROUND(L130*K130,2)</f>
        <v>0</v>
      </c>
      <c r="O130" s="240"/>
      <c r="P130" s="240"/>
      <c r="Q130" s="240"/>
      <c r="R130" s="128"/>
      <c r="T130" s="159" t="s">
        <v>3</v>
      </c>
      <c r="U130" s="39" t="s">
        <v>38</v>
      </c>
      <c r="V130" s="31"/>
      <c r="W130" s="160">
        <f>V130*K130</f>
        <v>0</v>
      </c>
      <c r="X130" s="160">
        <v>0.55000000000000004</v>
      </c>
      <c r="Y130" s="160">
        <f>X130*K130</f>
        <v>166.13520000000003</v>
      </c>
      <c r="Z130" s="160">
        <v>0</v>
      </c>
      <c r="AA130" s="161">
        <f>Z130*K130</f>
        <v>0</v>
      </c>
      <c r="AR130" s="13" t="s">
        <v>262</v>
      </c>
      <c r="AT130" s="13" t="s">
        <v>259</v>
      </c>
      <c r="AU130" s="13" t="s">
        <v>124</v>
      </c>
      <c r="AY130" s="13" t="s">
        <v>145</v>
      </c>
      <c r="BE130" s="101">
        <f>IF(U130="základná",N130,0)</f>
        <v>0</v>
      </c>
      <c r="BF130" s="101">
        <f>IF(U130="znížená",N130,0)</f>
        <v>0</v>
      </c>
      <c r="BG130" s="101">
        <f>IF(U130="zákl. prenesená",N130,0)</f>
        <v>0</v>
      </c>
      <c r="BH130" s="101">
        <f>IF(U130="zníž. prenesená",N130,0)</f>
        <v>0</v>
      </c>
      <c r="BI130" s="101">
        <f>IF(U130="nulová",N130,0)</f>
        <v>0</v>
      </c>
      <c r="BJ130" s="13" t="s">
        <v>124</v>
      </c>
      <c r="BK130" s="101">
        <f>ROUND(L130*K130,2)</f>
        <v>0</v>
      </c>
      <c r="BL130" s="13" t="s">
        <v>207</v>
      </c>
      <c r="BM130" s="13" t="s">
        <v>278</v>
      </c>
    </row>
    <row r="131" spans="2:65" s="1" customFormat="1" ht="31.5" customHeight="1" x14ac:dyDescent="0.3">
      <c r="B131" s="126"/>
      <c r="C131" s="155" t="s">
        <v>174</v>
      </c>
      <c r="D131" s="155" t="s">
        <v>146</v>
      </c>
      <c r="E131" s="156" t="s">
        <v>279</v>
      </c>
      <c r="F131" s="239" t="s">
        <v>280</v>
      </c>
      <c r="G131" s="240"/>
      <c r="H131" s="240"/>
      <c r="I131" s="240"/>
      <c r="J131" s="157" t="s">
        <v>281</v>
      </c>
      <c r="K131" s="158">
        <v>1.9790000000000001</v>
      </c>
      <c r="L131" s="241">
        <v>0</v>
      </c>
      <c r="M131" s="240"/>
      <c r="N131" s="242">
        <f>ROUND(L131*K131,2)</f>
        <v>0</v>
      </c>
      <c r="O131" s="240"/>
      <c r="P131" s="240"/>
      <c r="Q131" s="240"/>
      <c r="R131" s="128"/>
      <c r="T131" s="159" t="s">
        <v>3</v>
      </c>
      <c r="U131" s="39" t="s">
        <v>38</v>
      </c>
      <c r="V131" s="31"/>
      <c r="W131" s="160">
        <f>V131*K131</f>
        <v>0</v>
      </c>
      <c r="X131" s="160">
        <v>2.9399999999999999E-3</v>
      </c>
      <c r="Y131" s="160">
        <f>X131*K131</f>
        <v>5.8182600000000004E-3</v>
      </c>
      <c r="Z131" s="160">
        <v>0</v>
      </c>
      <c r="AA131" s="161">
        <f>Z131*K131</f>
        <v>0</v>
      </c>
      <c r="AR131" s="13" t="s">
        <v>207</v>
      </c>
      <c r="AT131" s="13" t="s">
        <v>146</v>
      </c>
      <c r="AU131" s="13" t="s">
        <v>124</v>
      </c>
      <c r="AY131" s="13" t="s">
        <v>145</v>
      </c>
      <c r="BE131" s="101">
        <f>IF(U131="základná",N131,0)</f>
        <v>0</v>
      </c>
      <c r="BF131" s="101">
        <f>IF(U131="znížená",N131,0)</f>
        <v>0</v>
      </c>
      <c r="BG131" s="101">
        <f>IF(U131="zákl. prenesená",N131,0)</f>
        <v>0</v>
      </c>
      <c r="BH131" s="101">
        <f>IF(U131="zníž. prenesená",N131,0)</f>
        <v>0</v>
      </c>
      <c r="BI131" s="101">
        <f>IF(U131="nulová",N131,0)</f>
        <v>0</v>
      </c>
      <c r="BJ131" s="13" t="s">
        <v>124</v>
      </c>
      <c r="BK131" s="101">
        <f>ROUND(L131*K131,2)</f>
        <v>0</v>
      </c>
      <c r="BL131" s="13" t="s">
        <v>207</v>
      </c>
      <c r="BM131" s="13" t="s">
        <v>282</v>
      </c>
    </row>
    <row r="132" spans="2:65" s="9" customFormat="1" ht="29.85" customHeight="1" x14ac:dyDescent="0.3">
      <c r="B132" s="144"/>
      <c r="C132" s="145"/>
      <c r="D132" s="154" t="s">
        <v>119</v>
      </c>
      <c r="E132" s="154"/>
      <c r="F132" s="154"/>
      <c r="G132" s="154"/>
      <c r="H132" s="154"/>
      <c r="I132" s="154"/>
      <c r="J132" s="154"/>
      <c r="K132" s="154"/>
      <c r="L132" s="154"/>
      <c r="M132" s="154"/>
      <c r="N132" s="252">
        <f>BK132</f>
        <v>0</v>
      </c>
      <c r="O132" s="253"/>
      <c r="P132" s="253"/>
      <c r="Q132" s="253"/>
      <c r="R132" s="147"/>
      <c r="T132" s="148"/>
      <c r="U132" s="145"/>
      <c r="V132" s="145"/>
      <c r="W132" s="149">
        <f>SUM(W133:W138)</f>
        <v>0</v>
      </c>
      <c r="X132" s="145"/>
      <c r="Y132" s="149">
        <f>SUM(Y133:Y138)</f>
        <v>0.21924700000000003</v>
      </c>
      <c r="Z132" s="145"/>
      <c r="AA132" s="150">
        <f>SUM(AA133:AA138)</f>
        <v>0.33268249999999999</v>
      </c>
      <c r="AR132" s="151" t="s">
        <v>124</v>
      </c>
      <c r="AT132" s="152" t="s">
        <v>70</v>
      </c>
      <c r="AU132" s="152" t="s">
        <v>78</v>
      </c>
      <c r="AY132" s="151" t="s">
        <v>145</v>
      </c>
      <c r="BK132" s="153">
        <f>SUM(BK133:BK138)</f>
        <v>0</v>
      </c>
    </row>
    <row r="133" spans="2:65" s="1" customFormat="1" ht="31.5" customHeight="1" x14ac:dyDescent="0.3">
      <c r="B133" s="126"/>
      <c r="C133" s="155" t="s">
        <v>178</v>
      </c>
      <c r="D133" s="155" t="s">
        <v>146</v>
      </c>
      <c r="E133" s="156" t="s">
        <v>283</v>
      </c>
      <c r="F133" s="239" t="s">
        <v>284</v>
      </c>
      <c r="G133" s="240"/>
      <c r="H133" s="240"/>
      <c r="I133" s="240"/>
      <c r="J133" s="157" t="s">
        <v>197</v>
      </c>
      <c r="K133" s="158">
        <v>52.5</v>
      </c>
      <c r="L133" s="241">
        <v>0</v>
      </c>
      <c r="M133" s="240"/>
      <c r="N133" s="242">
        <f t="shared" ref="N133:N138" si="5">ROUND(L133*K133,2)</f>
        <v>0</v>
      </c>
      <c r="O133" s="240"/>
      <c r="P133" s="240"/>
      <c r="Q133" s="240"/>
      <c r="R133" s="128"/>
      <c r="T133" s="159" t="s">
        <v>3</v>
      </c>
      <c r="U133" s="39" t="s">
        <v>38</v>
      </c>
      <c r="V133" s="31"/>
      <c r="W133" s="160">
        <f t="shared" ref="W133:W138" si="6">V133*K133</f>
        <v>0</v>
      </c>
      <c r="X133" s="160">
        <v>1.83E-3</v>
      </c>
      <c r="Y133" s="160">
        <f t="shared" ref="Y133:Y138" si="7">X133*K133</f>
        <v>9.6075000000000008E-2</v>
      </c>
      <c r="Z133" s="160">
        <v>0</v>
      </c>
      <c r="AA133" s="161">
        <f t="shared" ref="AA133:AA138" si="8">Z133*K133</f>
        <v>0</v>
      </c>
      <c r="AR133" s="13" t="s">
        <v>207</v>
      </c>
      <c r="AT133" s="13" t="s">
        <v>146</v>
      </c>
      <c r="AU133" s="13" t="s">
        <v>124</v>
      </c>
      <c r="AY133" s="13" t="s">
        <v>145</v>
      </c>
      <c r="BE133" s="101">
        <f t="shared" ref="BE133:BE138" si="9">IF(U133="základná",N133,0)</f>
        <v>0</v>
      </c>
      <c r="BF133" s="101">
        <f t="shared" ref="BF133:BF138" si="10">IF(U133="znížená",N133,0)</f>
        <v>0</v>
      </c>
      <c r="BG133" s="101">
        <f t="shared" ref="BG133:BG138" si="11">IF(U133="zákl. prenesená",N133,0)</f>
        <v>0</v>
      </c>
      <c r="BH133" s="101">
        <f t="shared" ref="BH133:BH138" si="12">IF(U133="zníž. prenesená",N133,0)</f>
        <v>0</v>
      </c>
      <c r="BI133" s="101">
        <f t="shared" ref="BI133:BI138" si="13">IF(U133="nulová",N133,0)</f>
        <v>0</v>
      </c>
      <c r="BJ133" s="13" t="s">
        <v>124</v>
      </c>
      <c r="BK133" s="101">
        <f t="shared" ref="BK133:BK138" si="14">ROUND(L133*K133,2)</f>
        <v>0</v>
      </c>
      <c r="BL133" s="13" t="s">
        <v>207</v>
      </c>
      <c r="BM133" s="13" t="s">
        <v>285</v>
      </c>
    </row>
    <row r="134" spans="2:65" s="1" customFormat="1" ht="31.5" customHeight="1" x14ac:dyDescent="0.3">
      <c r="B134" s="126"/>
      <c r="C134" s="155" t="s">
        <v>182</v>
      </c>
      <c r="D134" s="155" t="s">
        <v>146</v>
      </c>
      <c r="E134" s="156" t="s">
        <v>286</v>
      </c>
      <c r="F134" s="239" t="s">
        <v>287</v>
      </c>
      <c r="G134" s="240"/>
      <c r="H134" s="240"/>
      <c r="I134" s="240"/>
      <c r="J134" s="157" t="s">
        <v>197</v>
      </c>
      <c r="K134" s="158">
        <v>52.5</v>
      </c>
      <c r="L134" s="241">
        <v>0</v>
      </c>
      <c r="M134" s="240"/>
      <c r="N134" s="242">
        <f t="shared" si="5"/>
        <v>0</v>
      </c>
      <c r="O134" s="240"/>
      <c r="P134" s="240"/>
      <c r="Q134" s="240"/>
      <c r="R134" s="128"/>
      <c r="T134" s="159" t="s">
        <v>3</v>
      </c>
      <c r="U134" s="39" t="s">
        <v>38</v>
      </c>
      <c r="V134" s="31"/>
      <c r="W134" s="160">
        <f t="shared" si="6"/>
        <v>0</v>
      </c>
      <c r="X134" s="160">
        <v>0</v>
      </c>
      <c r="Y134" s="160">
        <f t="shared" si="7"/>
        <v>0</v>
      </c>
      <c r="Z134" s="160">
        <v>2.8E-3</v>
      </c>
      <c r="AA134" s="161">
        <f t="shared" si="8"/>
        <v>0.14699999999999999</v>
      </c>
      <c r="AR134" s="13" t="s">
        <v>207</v>
      </c>
      <c r="AT134" s="13" t="s">
        <v>146</v>
      </c>
      <c r="AU134" s="13" t="s">
        <v>124</v>
      </c>
      <c r="AY134" s="13" t="s">
        <v>145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124</v>
      </c>
      <c r="BK134" s="101">
        <f t="shared" si="14"/>
        <v>0</v>
      </c>
      <c r="BL134" s="13" t="s">
        <v>207</v>
      </c>
      <c r="BM134" s="13" t="s">
        <v>288</v>
      </c>
    </row>
    <row r="135" spans="2:65" s="1" customFormat="1" ht="31.5" customHeight="1" x14ac:dyDescent="0.3">
      <c r="B135" s="126"/>
      <c r="C135" s="155" t="s">
        <v>186</v>
      </c>
      <c r="D135" s="155" t="s">
        <v>146</v>
      </c>
      <c r="E135" s="156" t="s">
        <v>289</v>
      </c>
      <c r="F135" s="239" t="s">
        <v>290</v>
      </c>
      <c r="G135" s="240"/>
      <c r="H135" s="240"/>
      <c r="I135" s="240"/>
      <c r="J135" s="157" t="s">
        <v>291</v>
      </c>
      <c r="K135" s="158">
        <v>7</v>
      </c>
      <c r="L135" s="241">
        <v>0</v>
      </c>
      <c r="M135" s="240"/>
      <c r="N135" s="242">
        <f t="shared" si="5"/>
        <v>0</v>
      </c>
      <c r="O135" s="240"/>
      <c r="P135" s="240"/>
      <c r="Q135" s="240"/>
      <c r="R135" s="128"/>
      <c r="T135" s="159" t="s">
        <v>3</v>
      </c>
      <c r="U135" s="39" t="s">
        <v>38</v>
      </c>
      <c r="V135" s="31"/>
      <c r="W135" s="160">
        <f t="shared" si="6"/>
        <v>0</v>
      </c>
      <c r="X135" s="160">
        <v>1.1E-4</v>
      </c>
      <c r="Y135" s="160">
        <f t="shared" si="7"/>
        <v>7.7000000000000007E-4</v>
      </c>
      <c r="Z135" s="160">
        <v>0</v>
      </c>
      <c r="AA135" s="161">
        <f t="shared" si="8"/>
        <v>0</v>
      </c>
      <c r="AR135" s="13" t="s">
        <v>207</v>
      </c>
      <c r="AT135" s="13" t="s">
        <v>146</v>
      </c>
      <c r="AU135" s="13" t="s">
        <v>124</v>
      </c>
      <c r="AY135" s="13" t="s">
        <v>145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124</v>
      </c>
      <c r="BK135" s="101">
        <f t="shared" si="14"/>
        <v>0</v>
      </c>
      <c r="BL135" s="13" t="s">
        <v>207</v>
      </c>
      <c r="BM135" s="13" t="s">
        <v>292</v>
      </c>
    </row>
    <row r="136" spans="2:65" s="1" customFormat="1" ht="31.5" customHeight="1" x14ac:dyDescent="0.3">
      <c r="B136" s="126"/>
      <c r="C136" s="155" t="s">
        <v>190</v>
      </c>
      <c r="D136" s="155" t="s">
        <v>146</v>
      </c>
      <c r="E136" s="156" t="s">
        <v>293</v>
      </c>
      <c r="F136" s="239" t="s">
        <v>294</v>
      </c>
      <c r="G136" s="240"/>
      <c r="H136" s="240"/>
      <c r="I136" s="240"/>
      <c r="J136" s="157" t="s">
        <v>291</v>
      </c>
      <c r="K136" s="158">
        <v>7</v>
      </c>
      <c r="L136" s="241">
        <v>0</v>
      </c>
      <c r="M136" s="240"/>
      <c r="N136" s="242">
        <f t="shared" si="5"/>
        <v>0</v>
      </c>
      <c r="O136" s="240"/>
      <c r="P136" s="240"/>
      <c r="Q136" s="240"/>
      <c r="R136" s="128"/>
      <c r="T136" s="159" t="s">
        <v>3</v>
      </c>
      <c r="U136" s="39" t="s">
        <v>38</v>
      </c>
      <c r="V136" s="31"/>
      <c r="W136" s="160">
        <f t="shared" si="6"/>
        <v>0</v>
      </c>
      <c r="X136" s="160">
        <v>0</v>
      </c>
      <c r="Y136" s="160">
        <f t="shared" si="7"/>
        <v>0</v>
      </c>
      <c r="Z136" s="160">
        <v>1.1000000000000001E-3</v>
      </c>
      <c r="AA136" s="161">
        <f t="shared" si="8"/>
        <v>7.7000000000000002E-3</v>
      </c>
      <c r="AR136" s="13" t="s">
        <v>207</v>
      </c>
      <c r="AT136" s="13" t="s">
        <v>146</v>
      </c>
      <c r="AU136" s="13" t="s">
        <v>124</v>
      </c>
      <c r="AY136" s="13" t="s">
        <v>145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124</v>
      </c>
      <c r="BK136" s="101">
        <f t="shared" si="14"/>
        <v>0</v>
      </c>
      <c r="BL136" s="13" t="s">
        <v>207</v>
      </c>
      <c r="BM136" s="13" t="s">
        <v>295</v>
      </c>
    </row>
    <row r="137" spans="2:65" s="1" customFormat="1" ht="31.5" customHeight="1" x14ac:dyDescent="0.3">
      <c r="B137" s="126"/>
      <c r="C137" s="155" t="s">
        <v>194</v>
      </c>
      <c r="D137" s="155" t="s">
        <v>146</v>
      </c>
      <c r="E137" s="156" t="s">
        <v>296</v>
      </c>
      <c r="F137" s="239" t="s">
        <v>297</v>
      </c>
      <c r="G137" s="240"/>
      <c r="H137" s="240"/>
      <c r="I137" s="240"/>
      <c r="J137" s="157" t="s">
        <v>197</v>
      </c>
      <c r="K137" s="158">
        <v>62.45</v>
      </c>
      <c r="L137" s="241">
        <v>0</v>
      </c>
      <c r="M137" s="240"/>
      <c r="N137" s="242">
        <f t="shared" si="5"/>
        <v>0</v>
      </c>
      <c r="O137" s="240"/>
      <c r="P137" s="240"/>
      <c r="Q137" s="240"/>
      <c r="R137" s="128"/>
      <c r="T137" s="159" t="s">
        <v>3</v>
      </c>
      <c r="U137" s="39" t="s">
        <v>38</v>
      </c>
      <c r="V137" s="31"/>
      <c r="W137" s="160">
        <f t="shared" si="6"/>
        <v>0</v>
      </c>
      <c r="X137" s="160">
        <v>1.9599999999999999E-3</v>
      </c>
      <c r="Y137" s="160">
        <f t="shared" si="7"/>
        <v>0.122402</v>
      </c>
      <c r="Z137" s="160">
        <v>0</v>
      </c>
      <c r="AA137" s="161">
        <f t="shared" si="8"/>
        <v>0</v>
      </c>
      <c r="AR137" s="13" t="s">
        <v>207</v>
      </c>
      <c r="AT137" s="13" t="s">
        <v>146</v>
      </c>
      <c r="AU137" s="13" t="s">
        <v>124</v>
      </c>
      <c r="AY137" s="13" t="s">
        <v>145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124</v>
      </c>
      <c r="BK137" s="101">
        <f t="shared" si="14"/>
        <v>0</v>
      </c>
      <c r="BL137" s="13" t="s">
        <v>207</v>
      </c>
      <c r="BM137" s="13" t="s">
        <v>298</v>
      </c>
    </row>
    <row r="138" spans="2:65" s="1" customFormat="1" ht="31.5" customHeight="1" x14ac:dyDescent="0.3">
      <c r="B138" s="126"/>
      <c r="C138" s="155" t="s">
        <v>199</v>
      </c>
      <c r="D138" s="155" t="s">
        <v>146</v>
      </c>
      <c r="E138" s="156" t="s">
        <v>299</v>
      </c>
      <c r="F138" s="239" t="s">
        <v>300</v>
      </c>
      <c r="G138" s="240"/>
      <c r="H138" s="240"/>
      <c r="I138" s="240"/>
      <c r="J138" s="157" t="s">
        <v>197</v>
      </c>
      <c r="K138" s="158">
        <v>62.45</v>
      </c>
      <c r="L138" s="241">
        <v>0</v>
      </c>
      <c r="M138" s="240"/>
      <c r="N138" s="242">
        <f t="shared" si="5"/>
        <v>0</v>
      </c>
      <c r="O138" s="240"/>
      <c r="P138" s="240"/>
      <c r="Q138" s="240"/>
      <c r="R138" s="128"/>
      <c r="T138" s="159" t="s">
        <v>3</v>
      </c>
      <c r="U138" s="39" t="s">
        <v>38</v>
      </c>
      <c r="V138" s="31"/>
      <c r="W138" s="160">
        <f t="shared" si="6"/>
        <v>0</v>
      </c>
      <c r="X138" s="160">
        <v>0</v>
      </c>
      <c r="Y138" s="160">
        <f t="shared" si="7"/>
        <v>0</v>
      </c>
      <c r="Z138" s="160">
        <v>2.8500000000000001E-3</v>
      </c>
      <c r="AA138" s="161">
        <f t="shared" si="8"/>
        <v>0.17798250000000002</v>
      </c>
      <c r="AR138" s="13" t="s">
        <v>207</v>
      </c>
      <c r="AT138" s="13" t="s">
        <v>146</v>
      </c>
      <c r="AU138" s="13" t="s">
        <v>124</v>
      </c>
      <c r="AY138" s="13" t="s">
        <v>145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3" t="s">
        <v>124</v>
      </c>
      <c r="BK138" s="101">
        <f t="shared" si="14"/>
        <v>0</v>
      </c>
      <c r="BL138" s="13" t="s">
        <v>207</v>
      </c>
      <c r="BM138" s="13" t="s">
        <v>301</v>
      </c>
    </row>
    <row r="139" spans="2:65" s="1" customFormat="1" ht="49.9" customHeight="1" x14ac:dyDescent="0.35">
      <c r="B139" s="30"/>
      <c r="C139" s="31"/>
      <c r="D139" s="146" t="s">
        <v>251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256">
        <f t="shared" ref="N139:N144" si="15">BK139</f>
        <v>0</v>
      </c>
      <c r="O139" s="257"/>
      <c r="P139" s="257"/>
      <c r="Q139" s="257"/>
      <c r="R139" s="32"/>
      <c r="T139" s="69"/>
      <c r="U139" s="31"/>
      <c r="V139" s="31"/>
      <c r="W139" s="31"/>
      <c r="X139" s="31"/>
      <c r="Y139" s="31"/>
      <c r="Z139" s="31"/>
      <c r="AA139" s="70"/>
      <c r="AT139" s="13" t="s">
        <v>70</v>
      </c>
      <c r="AU139" s="13" t="s">
        <v>71</v>
      </c>
      <c r="AY139" s="13" t="s">
        <v>252</v>
      </c>
      <c r="BK139" s="101">
        <f>SUM(BK140:BK144)</f>
        <v>0</v>
      </c>
    </row>
    <row r="140" spans="2:65" s="1" customFormat="1" ht="22.35" customHeight="1" x14ac:dyDescent="0.3">
      <c r="B140" s="30"/>
      <c r="C140" s="162" t="s">
        <v>3</v>
      </c>
      <c r="D140" s="162" t="s">
        <v>146</v>
      </c>
      <c r="E140" s="163" t="s">
        <v>3</v>
      </c>
      <c r="F140" s="243" t="s">
        <v>3</v>
      </c>
      <c r="G140" s="244"/>
      <c r="H140" s="244"/>
      <c r="I140" s="244"/>
      <c r="J140" s="164" t="s">
        <v>3</v>
      </c>
      <c r="K140" s="165"/>
      <c r="L140" s="241"/>
      <c r="M140" s="245"/>
      <c r="N140" s="246">
        <f t="shared" si="15"/>
        <v>0</v>
      </c>
      <c r="O140" s="245"/>
      <c r="P140" s="245"/>
      <c r="Q140" s="245"/>
      <c r="R140" s="32"/>
      <c r="T140" s="159" t="s">
        <v>3</v>
      </c>
      <c r="U140" s="166" t="s">
        <v>38</v>
      </c>
      <c r="V140" s="31"/>
      <c r="W140" s="31"/>
      <c r="X140" s="31"/>
      <c r="Y140" s="31"/>
      <c r="Z140" s="31"/>
      <c r="AA140" s="70"/>
      <c r="AT140" s="13" t="s">
        <v>252</v>
      </c>
      <c r="AU140" s="13" t="s">
        <v>78</v>
      </c>
      <c r="AY140" s="13" t="s">
        <v>252</v>
      </c>
      <c r="BE140" s="101">
        <f>IF(U140="základná",N140,0)</f>
        <v>0</v>
      </c>
      <c r="BF140" s="101">
        <f>IF(U140="znížená",N140,0)</f>
        <v>0</v>
      </c>
      <c r="BG140" s="101">
        <f>IF(U140="zákl. prenesená",N140,0)</f>
        <v>0</v>
      </c>
      <c r="BH140" s="101">
        <f>IF(U140="zníž. prenesená",N140,0)</f>
        <v>0</v>
      </c>
      <c r="BI140" s="101">
        <f>IF(U140="nulová",N140,0)</f>
        <v>0</v>
      </c>
      <c r="BJ140" s="13" t="s">
        <v>124</v>
      </c>
      <c r="BK140" s="101">
        <f>L140*K140</f>
        <v>0</v>
      </c>
    </row>
    <row r="141" spans="2:65" s="1" customFormat="1" ht="22.35" customHeight="1" x14ac:dyDescent="0.3">
      <c r="B141" s="30"/>
      <c r="C141" s="162" t="s">
        <v>3</v>
      </c>
      <c r="D141" s="162" t="s">
        <v>146</v>
      </c>
      <c r="E141" s="163" t="s">
        <v>3</v>
      </c>
      <c r="F141" s="243" t="s">
        <v>3</v>
      </c>
      <c r="G141" s="244"/>
      <c r="H141" s="244"/>
      <c r="I141" s="244"/>
      <c r="J141" s="164" t="s">
        <v>3</v>
      </c>
      <c r="K141" s="165"/>
      <c r="L141" s="241"/>
      <c r="M141" s="245"/>
      <c r="N141" s="246">
        <f t="shared" si="15"/>
        <v>0</v>
      </c>
      <c r="O141" s="245"/>
      <c r="P141" s="245"/>
      <c r="Q141" s="245"/>
      <c r="R141" s="32"/>
      <c r="T141" s="159" t="s">
        <v>3</v>
      </c>
      <c r="U141" s="166" t="s">
        <v>38</v>
      </c>
      <c r="V141" s="31"/>
      <c r="W141" s="31"/>
      <c r="X141" s="31"/>
      <c r="Y141" s="31"/>
      <c r="Z141" s="31"/>
      <c r="AA141" s="70"/>
      <c r="AT141" s="13" t="s">
        <v>252</v>
      </c>
      <c r="AU141" s="13" t="s">
        <v>78</v>
      </c>
      <c r="AY141" s="13" t="s">
        <v>252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124</v>
      </c>
      <c r="BK141" s="101">
        <f>L141*K141</f>
        <v>0</v>
      </c>
    </row>
    <row r="142" spans="2:65" s="1" customFormat="1" ht="22.35" customHeight="1" x14ac:dyDescent="0.3">
      <c r="B142" s="30"/>
      <c r="C142" s="162" t="s">
        <v>3</v>
      </c>
      <c r="D142" s="162" t="s">
        <v>146</v>
      </c>
      <c r="E142" s="163" t="s">
        <v>3</v>
      </c>
      <c r="F142" s="243" t="s">
        <v>3</v>
      </c>
      <c r="G142" s="244"/>
      <c r="H142" s="244"/>
      <c r="I142" s="244"/>
      <c r="J142" s="164" t="s">
        <v>3</v>
      </c>
      <c r="K142" s="165"/>
      <c r="L142" s="241"/>
      <c r="M142" s="245"/>
      <c r="N142" s="246">
        <f t="shared" si="15"/>
        <v>0</v>
      </c>
      <c r="O142" s="245"/>
      <c r="P142" s="245"/>
      <c r="Q142" s="245"/>
      <c r="R142" s="32"/>
      <c r="T142" s="159" t="s">
        <v>3</v>
      </c>
      <c r="U142" s="166" t="s">
        <v>38</v>
      </c>
      <c r="V142" s="31"/>
      <c r="W142" s="31"/>
      <c r="X142" s="31"/>
      <c r="Y142" s="31"/>
      <c r="Z142" s="31"/>
      <c r="AA142" s="70"/>
      <c r="AT142" s="13" t="s">
        <v>252</v>
      </c>
      <c r="AU142" s="13" t="s">
        <v>78</v>
      </c>
      <c r="AY142" s="13" t="s">
        <v>252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13" t="s">
        <v>124</v>
      </c>
      <c r="BK142" s="101">
        <f>L142*K142</f>
        <v>0</v>
      </c>
    </row>
    <row r="143" spans="2:65" s="1" customFormat="1" ht="22.35" customHeight="1" x14ac:dyDescent="0.3">
      <c r="B143" s="30"/>
      <c r="C143" s="162" t="s">
        <v>3</v>
      </c>
      <c r="D143" s="162" t="s">
        <v>146</v>
      </c>
      <c r="E143" s="163" t="s">
        <v>3</v>
      </c>
      <c r="F143" s="243" t="s">
        <v>3</v>
      </c>
      <c r="G143" s="244"/>
      <c r="H143" s="244"/>
      <c r="I143" s="244"/>
      <c r="J143" s="164" t="s">
        <v>3</v>
      </c>
      <c r="K143" s="165"/>
      <c r="L143" s="241"/>
      <c r="M143" s="245"/>
      <c r="N143" s="246">
        <f t="shared" si="15"/>
        <v>0</v>
      </c>
      <c r="O143" s="245"/>
      <c r="P143" s="245"/>
      <c r="Q143" s="245"/>
      <c r="R143" s="32"/>
      <c r="T143" s="159" t="s">
        <v>3</v>
      </c>
      <c r="U143" s="166" t="s">
        <v>38</v>
      </c>
      <c r="V143" s="31"/>
      <c r="W143" s="31"/>
      <c r="X143" s="31"/>
      <c r="Y143" s="31"/>
      <c r="Z143" s="31"/>
      <c r="AA143" s="70"/>
      <c r="AT143" s="13" t="s">
        <v>252</v>
      </c>
      <c r="AU143" s="13" t="s">
        <v>78</v>
      </c>
      <c r="AY143" s="13" t="s">
        <v>252</v>
      </c>
      <c r="BE143" s="101">
        <f>IF(U143="základná",N143,0)</f>
        <v>0</v>
      </c>
      <c r="BF143" s="101">
        <f>IF(U143="znížená",N143,0)</f>
        <v>0</v>
      </c>
      <c r="BG143" s="101">
        <f>IF(U143="zákl. prenesená",N143,0)</f>
        <v>0</v>
      </c>
      <c r="BH143" s="101">
        <f>IF(U143="zníž. prenesená",N143,0)</f>
        <v>0</v>
      </c>
      <c r="BI143" s="101">
        <f>IF(U143="nulová",N143,0)</f>
        <v>0</v>
      </c>
      <c r="BJ143" s="13" t="s">
        <v>124</v>
      </c>
      <c r="BK143" s="101">
        <f>L143*K143</f>
        <v>0</v>
      </c>
    </row>
    <row r="144" spans="2:65" s="1" customFormat="1" ht="22.35" customHeight="1" x14ac:dyDescent="0.3">
      <c r="B144" s="30"/>
      <c r="C144" s="162" t="s">
        <v>3</v>
      </c>
      <c r="D144" s="162" t="s">
        <v>146</v>
      </c>
      <c r="E144" s="163" t="s">
        <v>3</v>
      </c>
      <c r="F144" s="243" t="s">
        <v>3</v>
      </c>
      <c r="G144" s="244"/>
      <c r="H144" s="244"/>
      <c r="I144" s="244"/>
      <c r="J144" s="164" t="s">
        <v>3</v>
      </c>
      <c r="K144" s="165"/>
      <c r="L144" s="241"/>
      <c r="M144" s="245"/>
      <c r="N144" s="246">
        <f t="shared" si="15"/>
        <v>0</v>
      </c>
      <c r="O144" s="245"/>
      <c r="P144" s="245"/>
      <c r="Q144" s="245"/>
      <c r="R144" s="32"/>
      <c r="T144" s="159" t="s">
        <v>3</v>
      </c>
      <c r="U144" s="166" t="s">
        <v>38</v>
      </c>
      <c r="V144" s="51"/>
      <c r="W144" s="51"/>
      <c r="X144" s="51"/>
      <c r="Y144" s="51"/>
      <c r="Z144" s="51"/>
      <c r="AA144" s="53"/>
      <c r="AT144" s="13" t="s">
        <v>252</v>
      </c>
      <c r="AU144" s="13" t="s">
        <v>78</v>
      </c>
      <c r="AY144" s="13" t="s">
        <v>252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3" t="s">
        <v>124</v>
      </c>
      <c r="BK144" s="101">
        <f>L144*K144</f>
        <v>0</v>
      </c>
    </row>
    <row r="145" spans="2:18" s="1" customFormat="1" ht="6.95" customHeight="1" x14ac:dyDescent="0.3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6"/>
    </row>
  </sheetData>
  <mergeCells count="130">
    <mergeCell ref="N127:Q127"/>
    <mergeCell ref="N132:Q132"/>
    <mergeCell ref="N139:Q139"/>
    <mergeCell ref="H1:K1"/>
    <mergeCell ref="S2:AC2"/>
    <mergeCell ref="F142:I142"/>
    <mergeCell ref="L142:M142"/>
    <mergeCell ref="N142:Q142"/>
    <mergeCell ref="F143:I143"/>
    <mergeCell ref="L143:M143"/>
    <mergeCell ref="N143:Q14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3:I133"/>
    <mergeCell ref="F144:I144"/>
    <mergeCell ref="L144:M144"/>
    <mergeCell ref="N144:Q144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40:D145">
      <formula1>"K,M"</formula1>
    </dataValidation>
    <dataValidation type="list" allowBlank="1" showInputMessage="1" showErrorMessage="1" error="Povolené sú hodnoty základná, znížená, nulová." sqref="U140:U145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9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0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6"/>
      <c r="B1" s="173"/>
      <c r="C1" s="173"/>
      <c r="D1" s="174" t="s">
        <v>1</v>
      </c>
      <c r="E1" s="173"/>
      <c r="F1" s="173" t="s">
        <v>540</v>
      </c>
      <c r="G1" s="173"/>
      <c r="H1" s="247" t="s">
        <v>541</v>
      </c>
      <c r="I1" s="247"/>
      <c r="J1" s="247"/>
      <c r="K1" s="247"/>
      <c r="L1" s="173" t="s">
        <v>542</v>
      </c>
      <c r="M1" s="173"/>
      <c r="N1" s="173"/>
      <c r="O1" s="174" t="s">
        <v>104</v>
      </c>
      <c r="P1" s="173"/>
      <c r="Q1" s="173"/>
      <c r="R1" s="173"/>
      <c r="S1" s="173" t="s">
        <v>543</v>
      </c>
      <c r="T1" s="173"/>
      <c r="U1" s="177"/>
      <c r="V1" s="177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8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16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3" t="s">
        <v>85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71</v>
      </c>
    </row>
    <row r="4" spans="1:66" ht="36.950000000000003" customHeight="1" x14ac:dyDescent="0.3">
      <c r="B4" s="17"/>
      <c r="C4" s="180" t="s">
        <v>105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16</v>
      </c>
      <c r="E6" s="18"/>
      <c r="F6" s="220" t="str">
        <f>'Rekapitulácia stavby'!K6</f>
        <v>Viacúčelová budova kultúrneho domu - stavebné úpravy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"/>
      <c r="R6" s="19"/>
    </row>
    <row r="7" spans="1:66" s="1" customFormat="1" ht="32.85" customHeight="1" x14ac:dyDescent="0.3">
      <c r="B7" s="30"/>
      <c r="C7" s="31"/>
      <c r="D7" s="24" t="s">
        <v>106</v>
      </c>
      <c r="E7" s="31"/>
      <c r="F7" s="186" t="s">
        <v>302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21" t="str">
        <f>'Rekapitulácia stavby'!AN8</f>
        <v>26. 10. 2017</v>
      </c>
      <c r="P9" s="199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85" t="str">
        <f>IF('Rekapitulácia stavby'!AN10="","",'Rekapitulácia stavby'!AN10)</f>
        <v/>
      </c>
      <c r="P11" s="199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25</v>
      </c>
      <c r="N12" s="31"/>
      <c r="O12" s="185" t="str">
        <f>IF('Rekapitulácia stavby'!AN11="","",'Rekapitulácia stavby'!AN11)</f>
        <v/>
      </c>
      <c r="P12" s="199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26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22" t="str">
        <f>IF('Rekapitulácia stavby'!AN13="","",'Rekapitulácia stavby'!AN13)</f>
        <v>Vyplň údaj</v>
      </c>
      <c r="P14" s="199"/>
      <c r="Q14" s="31"/>
      <c r="R14" s="32"/>
    </row>
    <row r="15" spans="1:66" s="1" customFormat="1" ht="18" customHeight="1" x14ac:dyDescent="0.3">
      <c r="B15" s="30"/>
      <c r="C15" s="31"/>
      <c r="D15" s="31"/>
      <c r="E15" s="222" t="str">
        <f>IF('Rekapitulácia stavby'!E14="","",'Rekapitulácia stavby'!E14)</f>
        <v>Vyplň údaj</v>
      </c>
      <c r="F15" s="199"/>
      <c r="G15" s="199"/>
      <c r="H15" s="199"/>
      <c r="I15" s="199"/>
      <c r="J15" s="199"/>
      <c r="K15" s="199"/>
      <c r="L15" s="199"/>
      <c r="M15" s="25" t="s">
        <v>25</v>
      </c>
      <c r="N15" s="31"/>
      <c r="O15" s="222" t="str">
        <f>IF('Rekapitulácia stavby'!AN14="","",'Rekapitulácia stavby'!AN14)</f>
        <v>Vyplň údaj</v>
      </c>
      <c r="P15" s="199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28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85" t="str">
        <f>IF('Rekapitulácia stavby'!AN16="","",'Rekapitulácia stavby'!AN16)</f>
        <v/>
      </c>
      <c r="P17" s="199"/>
      <c r="Q17" s="31"/>
      <c r="R17" s="32"/>
    </row>
    <row r="18" spans="2:18" s="1" customFormat="1" ht="18" customHeight="1" x14ac:dyDescent="0.3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25</v>
      </c>
      <c r="N18" s="31"/>
      <c r="O18" s="185" t="str">
        <f>IF('Rekapitulácia stavby'!AN17="","",'Rekapitulácia stavby'!AN17)</f>
        <v/>
      </c>
      <c r="P18" s="199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30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85" t="str">
        <f>IF('Rekapitulácia stavby'!AN19="","",'Rekapitulácia stavby'!AN19)</f>
        <v/>
      </c>
      <c r="P20" s="199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25</v>
      </c>
      <c r="N21" s="31"/>
      <c r="O21" s="185" t="str">
        <f>IF('Rekapitulácia stavby'!AN20="","",'Rekapitulácia stavby'!AN20)</f>
        <v/>
      </c>
      <c r="P21" s="199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8" t="s">
        <v>3</v>
      </c>
      <c r="F24" s="199"/>
      <c r="G24" s="199"/>
      <c r="H24" s="199"/>
      <c r="I24" s="199"/>
      <c r="J24" s="199"/>
      <c r="K24" s="199"/>
      <c r="L24" s="199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108</v>
      </c>
      <c r="E27" s="31"/>
      <c r="F27" s="31"/>
      <c r="G27" s="31"/>
      <c r="H27" s="31"/>
      <c r="I27" s="31"/>
      <c r="J27" s="31"/>
      <c r="K27" s="31"/>
      <c r="L27" s="31"/>
      <c r="M27" s="189">
        <f>N88</f>
        <v>0</v>
      </c>
      <c r="N27" s="199"/>
      <c r="O27" s="199"/>
      <c r="P27" s="199"/>
      <c r="Q27" s="31"/>
      <c r="R27" s="32"/>
    </row>
    <row r="28" spans="2:18" s="1" customFormat="1" ht="14.45" customHeight="1" x14ac:dyDescent="0.3">
      <c r="B28" s="30"/>
      <c r="C28" s="31"/>
      <c r="D28" s="29" t="s">
        <v>98</v>
      </c>
      <c r="E28" s="31"/>
      <c r="F28" s="31"/>
      <c r="G28" s="31"/>
      <c r="H28" s="31"/>
      <c r="I28" s="31"/>
      <c r="J28" s="31"/>
      <c r="K28" s="31"/>
      <c r="L28" s="31"/>
      <c r="M28" s="189">
        <f>N92</f>
        <v>0</v>
      </c>
      <c r="N28" s="199"/>
      <c r="O28" s="199"/>
      <c r="P28" s="199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34</v>
      </c>
      <c r="E30" s="31"/>
      <c r="F30" s="31"/>
      <c r="G30" s="31"/>
      <c r="H30" s="31"/>
      <c r="I30" s="31"/>
      <c r="J30" s="31"/>
      <c r="K30" s="31"/>
      <c r="L30" s="31"/>
      <c r="M30" s="223">
        <f>ROUND(M27+M28,2)</f>
        <v>0</v>
      </c>
      <c r="N30" s="199"/>
      <c r="O30" s="199"/>
      <c r="P30" s="199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35</v>
      </c>
      <c r="E32" s="37" t="s">
        <v>36</v>
      </c>
      <c r="F32" s="38">
        <v>0.2</v>
      </c>
      <c r="G32" s="112" t="s">
        <v>37</v>
      </c>
      <c r="H32" s="224">
        <f>ROUND((((SUM(BE92:BE99)+SUM(BE117:BE143))+SUM(BE145:BE149))),2)</f>
        <v>0</v>
      </c>
      <c r="I32" s="199"/>
      <c r="J32" s="199"/>
      <c r="K32" s="31"/>
      <c r="L32" s="31"/>
      <c r="M32" s="224">
        <f>ROUND(((ROUND((SUM(BE92:BE99)+SUM(BE117:BE143)), 2)*F32)+SUM(BE145:BE149)*F32),2)</f>
        <v>0</v>
      </c>
      <c r="N32" s="199"/>
      <c r="O32" s="199"/>
      <c r="P32" s="199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38</v>
      </c>
      <c r="F33" s="38">
        <v>0.2</v>
      </c>
      <c r="G33" s="112" t="s">
        <v>37</v>
      </c>
      <c r="H33" s="224">
        <f>ROUND((((SUM(BF92:BF99)+SUM(BF117:BF143))+SUM(BF145:BF149))),2)</f>
        <v>0</v>
      </c>
      <c r="I33" s="199"/>
      <c r="J33" s="199"/>
      <c r="K33" s="31"/>
      <c r="L33" s="31"/>
      <c r="M33" s="224">
        <f>ROUND(((ROUND((SUM(BF92:BF99)+SUM(BF117:BF143)), 2)*F33)+SUM(BF145:BF149)*F33),2)</f>
        <v>0</v>
      </c>
      <c r="N33" s="199"/>
      <c r="O33" s="199"/>
      <c r="P33" s="199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39</v>
      </c>
      <c r="F34" s="38">
        <v>0.2</v>
      </c>
      <c r="G34" s="112" t="s">
        <v>37</v>
      </c>
      <c r="H34" s="224">
        <f>ROUND((((SUM(BG92:BG99)+SUM(BG117:BG143))+SUM(BG145:BG149))),2)</f>
        <v>0</v>
      </c>
      <c r="I34" s="199"/>
      <c r="J34" s="199"/>
      <c r="K34" s="31"/>
      <c r="L34" s="31"/>
      <c r="M34" s="224">
        <v>0</v>
      </c>
      <c r="N34" s="199"/>
      <c r="O34" s="199"/>
      <c r="P34" s="199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40</v>
      </c>
      <c r="F35" s="38">
        <v>0.2</v>
      </c>
      <c r="G35" s="112" t="s">
        <v>37</v>
      </c>
      <c r="H35" s="224">
        <f>ROUND((((SUM(BH92:BH99)+SUM(BH117:BH143))+SUM(BH145:BH149))),2)</f>
        <v>0</v>
      </c>
      <c r="I35" s="199"/>
      <c r="J35" s="199"/>
      <c r="K35" s="31"/>
      <c r="L35" s="31"/>
      <c r="M35" s="224">
        <v>0</v>
      </c>
      <c r="N35" s="199"/>
      <c r="O35" s="199"/>
      <c r="P35" s="199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41</v>
      </c>
      <c r="F36" s="38">
        <v>0</v>
      </c>
      <c r="G36" s="112" t="s">
        <v>37</v>
      </c>
      <c r="H36" s="224">
        <f>ROUND((((SUM(BI92:BI99)+SUM(BI117:BI143))+SUM(BI145:BI149))),2)</f>
        <v>0</v>
      </c>
      <c r="I36" s="199"/>
      <c r="J36" s="199"/>
      <c r="K36" s="31"/>
      <c r="L36" s="31"/>
      <c r="M36" s="224">
        <v>0</v>
      </c>
      <c r="N36" s="199"/>
      <c r="O36" s="199"/>
      <c r="P36" s="199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42</v>
      </c>
      <c r="E38" s="71"/>
      <c r="F38" s="71"/>
      <c r="G38" s="114" t="s">
        <v>43</v>
      </c>
      <c r="H38" s="115" t="s">
        <v>44</v>
      </c>
      <c r="I38" s="71"/>
      <c r="J38" s="71"/>
      <c r="K38" s="71"/>
      <c r="L38" s="225">
        <f>SUM(M30:M36)</f>
        <v>0</v>
      </c>
      <c r="M38" s="207"/>
      <c r="N38" s="207"/>
      <c r="O38" s="207"/>
      <c r="P38" s="209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45</v>
      </c>
      <c r="E50" s="46"/>
      <c r="F50" s="46"/>
      <c r="G50" s="46"/>
      <c r="H50" s="47"/>
      <c r="I50" s="31"/>
      <c r="J50" s="45" t="s">
        <v>46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47</v>
      </c>
      <c r="E59" s="51"/>
      <c r="F59" s="51"/>
      <c r="G59" s="52" t="s">
        <v>48</v>
      </c>
      <c r="H59" s="53"/>
      <c r="I59" s="31"/>
      <c r="J59" s="50" t="s">
        <v>47</v>
      </c>
      <c r="K59" s="51"/>
      <c r="L59" s="51"/>
      <c r="M59" s="51"/>
      <c r="N59" s="52" t="s">
        <v>48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49</v>
      </c>
      <c r="E61" s="46"/>
      <c r="F61" s="46"/>
      <c r="G61" s="46"/>
      <c r="H61" s="47"/>
      <c r="I61" s="31"/>
      <c r="J61" s="45" t="s">
        <v>50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47</v>
      </c>
      <c r="E70" s="51"/>
      <c r="F70" s="51"/>
      <c r="G70" s="52" t="s">
        <v>48</v>
      </c>
      <c r="H70" s="53"/>
      <c r="I70" s="31"/>
      <c r="J70" s="50" t="s">
        <v>47</v>
      </c>
      <c r="K70" s="51"/>
      <c r="L70" s="51"/>
      <c r="M70" s="51"/>
      <c r="N70" s="52" t="s">
        <v>48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80" t="s">
        <v>109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16</v>
      </c>
      <c r="D78" s="31"/>
      <c r="E78" s="31"/>
      <c r="F78" s="220" t="str">
        <f>F6</f>
        <v>Viacúčelová budova kultúrneho domu - stavebné úpravy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31"/>
      <c r="R78" s="32"/>
    </row>
    <row r="79" spans="2:18" s="1" customFormat="1" ht="36.950000000000003" customHeight="1" x14ac:dyDescent="0.3">
      <c r="B79" s="30"/>
      <c r="C79" s="64" t="s">
        <v>106</v>
      </c>
      <c r="D79" s="31"/>
      <c r="E79" s="31"/>
      <c r="F79" s="200" t="str">
        <f>F7</f>
        <v>03 - Výmena okien a dverí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65" s="1" customFormat="1" ht="18" customHeight="1" x14ac:dyDescent="0.3">
      <c r="B81" s="30"/>
      <c r="C81" s="25" t="s">
        <v>19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21</v>
      </c>
      <c r="L81" s="31"/>
      <c r="M81" s="226" t="str">
        <f>IF(O9="","",O9)</f>
        <v>26. 10. 2017</v>
      </c>
      <c r="N81" s="199"/>
      <c r="O81" s="199"/>
      <c r="P81" s="199"/>
      <c r="Q81" s="31"/>
      <c r="R81" s="32"/>
    </row>
    <row r="82" spans="2:65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65" s="1" customFormat="1" ht="15" x14ac:dyDescent="0.3">
      <c r="B83" s="30"/>
      <c r="C83" s="25" t="s">
        <v>23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28</v>
      </c>
      <c r="L83" s="31"/>
      <c r="M83" s="185" t="str">
        <f>E18</f>
        <v xml:space="preserve"> </v>
      </c>
      <c r="N83" s="199"/>
      <c r="O83" s="199"/>
      <c r="P83" s="199"/>
      <c r="Q83" s="199"/>
      <c r="R83" s="32"/>
    </row>
    <row r="84" spans="2:65" s="1" customFormat="1" ht="14.45" customHeight="1" x14ac:dyDescent="0.3">
      <c r="B84" s="30"/>
      <c r="C84" s="25" t="s">
        <v>26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30</v>
      </c>
      <c r="L84" s="31"/>
      <c r="M84" s="185" t="str">
        <f>E21</f>
        <v xml:space="preserve"> </v>
      </c>
      <c r="N84" s="199"/>
      <c r="O84" s="199"/>
      <c r="P84" s="199"/>
      <c r="Q84" s="199"/>
      <c r="R84" s="32"/>
    </row>
    <row r="85" spans="2:65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65" s="1" customFormat="1" ht="29.25" customHeight="1" x14ac:dyDescent="0.3">
      <c r="B86" s="30"/>
      <c r="C86" s="227" t="s">
        <v>110</v>
      </c>
      <c r="D86" s="228"/>
      <c r="E86" s="228"/>
      <c r="F86" s="228"/>
      <c r="G86" s="228"/>
      <c r="H86" s="109"/>
      <c r="I86" s="109"/>
      <c r="J86" s="109"/>
      <c r="K86" s="109"/>
      <c r="L86" s="109"/>
      <c r="M86" s="109"/>
      <c r="N86" s="227" t="s">
        <v>111</v>
      </c>
      <c r="O86" s="199"/>
      <c r="P86" s="199"/>
      <c r="Q86" s="199"/>
      <c r="R86" s="32"/>
    </row>
    <row r="87" spans="2:65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65" s="1" customFormat="1" ht="29.25" customHeight="1" x14ac:dyDescent="0.3">
      <c r="B88" s="30"/>
      <c r="C88" s="116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9">
        <f>N117</f>
        <v>0</v>
      </c>
      <c r="O88" s="199"/>
      <c r="P88" s="199"/>
      <c r="Q88" s="199"/>
      <c r="R88" s="32"/>
      <c r="AU88" s="13" t="s">
        <v>113</v>
      </c>
    </row>
    <row r="89" spans="2:65" s="6" customFormat="1" ht="24.95" customHeight="1" x14ac:dyDescent="0.3">
      <c r="B89" s="117"/>
      <c r="C89" s="118"/>
      <c r="D89" s="119" t="s">
        <v>303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9">
        <f>N118</f>
        <v>0</v>
      </c>
      <c r="O89" s="230"/>
      <c r="P89" s="230"/>
      <c r="Q89" s="230"/>
      <c r="R89" s="120"/>
    </row>
    <row r="90" spans="2:65" s="6" customFormat="1" ht="21.75" customHeight="1" x14ac:dyDescent="0.35">
      <c r="B90" s="117"/>
      <c r="C90" s="118"/>
      <c r="D90" s="119" t="s">
        <v>120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32">
        <f>N144</f>
        <v>0</v>
      </c>
      <c r="O90" s="230"/>
      <c r="P90" s="230"/>
      <c r="Q90" s="230"/>
      <c r="R90" s="120"/>
    </row>
    <row r="91" spans="2:65" s="1" customFormat="1" ht="21.75" customHeight="1" x14ac:dyDescent="0.3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65" s="1" customFormat="1" ht="29.25" customHeight="1" x14ac:dyDescent="0.3">
      <c r="B92" s="30"/>
      <c r="C92" s="116" t="s">
        <v>121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33">
        <f>ROUND(N93+N94+N95+N96+N97+N98,2)</f>
        <v>0</v>
      </c>
      <c r="O92" s="199"/>
      <c r="P92" s="199"/>
      <c r="Q92" s="199"/>
      <c r="R92" s="32"/>
      <c r="T92" s="124"/>
      <c r="U92" s="125" t="s">
        <v>35</v>
      </c>
    </row>
    <row r="93" spans="2:65" s="1" customFormat="1" ht="18" customHeight="1" x14ac:dyDescent="0.3">
      <c r="B93" s="126"/>
      <c r="C93" s="127"/>
      <c r="D93" s="217" t="s">
        <v>122</v>
      </c>
      <c r="E93" s="234"/>
      <c r="F93" s="234"/>
      <c r="G93" s="234"/>
      <c r="H93" s="234"/>
      <c r="I93" s="127"/>
      <c r="J93" s="127"/>
      <c r="K93" s="127"/>
      <c r="L93" s="127"/>
      <c r="M93" s="127"/>
      <c r="N93" s="213">
        <f>ROUND(N88*T93,2)</f>
        <v>0</v>
      </c>
      <c r="O93" s="234"/>
      <c r="P93" s="234"/>
      <c r="Q93" s="234"/>
      <c r="R93" s="128"/>
      <c r="S93" s="127"/>
      <c r="T93" s="129"/>
      <c r="U93" s="130" t="s">
        <v>38</v>
      </c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2" t="s">
        <v>123</v>
      </c>
      <c r="AZ93" s="131"/>
      <c r="BA93" s="131"/>
      <c r="BB93" s="131"/>
      <c r="BC93" s="131"/>
      <c r="BD93" s="131"/>
      <c r="BE93" s="133">
        <f t="shared" ref="BE93:BE98" si="0">IF(U93="základná",N93,0)</f>
        <v>0</v>
      </c>
      <c r="BF93" s="133">
        <f t="shared" ref="BF93:BF98" si="1">IF(U93="znížená",N93,0)</f>
        <v>0</v>
      </c>
      <c r="BG93" s="133">
        <f t="shared" ref="BG93:BG98" si="2">IF(U93="zákl. prenesená",N93,0)</f>
        <v>0</v>
      </c>
      <c r="BH93" s="133">
        <f t="shared" ref="BH93:BH98" si="3">IF(U93="zníž. prenesená",N93,0)</f>
        <v>0</v>
      </c>
      <c r="BI93" s="133">
        <f t="shared" ref="BI93:BI98" si="4">IF(U93="nulová",N93,0)</f>
        <v>0</v>
      </c>
      <c r="BJ93" s="132" t="s">
        <v>124</v>
      </c>
      <c r="BK93" s="131"/>
      <c r="BL93" s="131"/>
      <c r="BM93" s="131"/>
    </row>
    <row r="94" spans="2:65" s="1" customFormat="1" ht="18" customHeight="1" x14ac:dyDescent="0.3">
      <c r="B94" s="126"/>
      <c r="C94" s="127"/>
      <c r="D94" s="217" t="s">
        <v>125</v>
      </c>
      <c r="E94" s="234"/>
      <c r="F94" s="234"/>
      <c r="G94" s="234"/>
      <c r="H94" s="234"/>
      <c r="I94" s="127"/>
      <c r="J94" s="127"/>
      <c r="K94" s="127"/>
      <c r="L94" s="127"/>
      <c r="M94" s="127"/>
      <c r="N94" s="213">
        <f>ROUND(N88*T94,2)</f>
        <v>0</v>
      </c>
      <c r="O94" s="234"/>
      <c r="P94" s="234"/>
      <c r="Q94" s="234"/>
      <c r="R94" s="128"/>
      <c r="S94" s="127"/>
      <c r="T94" s="129"/>
      <c r="U94" s="130" t="s">
        <v>38</v>
      </c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2" t="s">
        <v>123</v>
      </c>
      <c r="AZ94" s="131"/>
      <c r="BA94" s="131"/>
      <c r="BB94" s="131"/>
      <c r="BC94" s="131"/>
      <c r="BD94" s="131"/>
      <c r="BE94" s="133">
        <f t="shared" si="0"/>
        <v>0</v>
      </c>
      <c r="BF94" s="133">
        <f t="shared" si="1"/>
        <v>0</v>
      </c>
      <c r="BG94" s="133">
        <f t="shared" si="2"/>
        <v>0</v>
      </c>
      <c r="BH94" s="133">
        <f t="shared" si="3"/>
        <v>0</v>
      </c>
      <c r="BI94" s="133">
        <f t="shared" si="4"/>
        <v>0</v>
      </c>
      <c r="BJ94" s="132" t="s">
        <v>124</v>
      </c>
      <c r="BK94" s="131"/>
      <c r="BL94" s="131"/>
      <c r="BM94" s="131"/>
    </row>
    <row r="95" spans="2:65" s="1" customFormat="1" ht="18" customHeight="1" x14ac:dyDescent="0.3">
      <c r="B95" s="126"/>
      <c r="C95" s="127"/>
      <c r="D95" s="217" t="s">
        <v>126</v>
      </c>
      <c r="E95" s="234"/>
      <c r="F95" s="234"/>
      <c r="G95" s="234"/>
      <c r="H95" s="234"/>
      <c r="I95" s="127"/>
      <c r="J95" s="127"/>
      <c r="K95" s="127"/>
      <c r="L95" s="127"/>
      <c r="M95" s="127"/>
      <c r="N95" s="213">
        <f>ROUND(N88*T95,2)</f>
        <v>0</v>
      </c>
      <c r="O95" s="234"/>
      <c r="P95" s="234"/>
      <c r="Q95" s="234"/>
      <c r="R95" s="128"/>
      <c r="S95" s="127"/>
      <c r="T95" s="129"/>
      <c r="U95" s="130" t="s">
        <v>38</v>
      </c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2" t="s">
        <v>123</v>
      </c>
      <c r="AZ95" s="131"/>
      <c r="BA95" s="131"/>
      <c r="BB95" s="131"/>
      <c r="BC95" s="131"/>
      <c r="BD95" s="131"/>
      <c r="BE95" s="133">
        <f t="shared" si="0"/>
        <v>0</v>
      </c>
      <c r="BF95" s="133">
        <f t="shared" si="1"/>
        <v>0</v>
      </c>
      <c r="BG95" s="133">
        <f t="shared" si="2"/>
        <v>0</v>
      </c>
      <c r="BH95" s="133">
        <f t="shared" si="3"/>
        <v>0</v>
      </c>
      <c r="BI95" s="133">
        <f t="shared" si="4"/>
        <v>0</v>
      </c>
      <c r="BJ95" s="132" t="s">
        <v>124</v>
      </c>
      <c r="BK95" s="131"/>
      <c r="BL95" s="131"/>
      <c r="BM95" s="131"/>
    </row>
    <row r="96" spans="2:65" s="1" customFormat="1" ht="18" customHeight="1" x14ac:dyDescent="0.3">
      <c r="B96" s="126"/>
      <c r="C96" s="127"/>
      <c r="D96" s="217" t="s">
        <v>127</v>
      </c>
      <c r="E96" s="234"/>
      <c r="F96" s="234"/>
      <c r="G96" s="234"/>
      <c r="H96" s="234"/>
      <c r="I96" s="127"/>
      <c r="J96" s="127"/>
      <c r="K96" s="127"/>
      <c r="L96" s="127"/>
      <c r="M96" s="127"/>
      <c r="N96" s="213">
        <f>ROUND(N88*T96,2)</f>
        <v>0</v>
      </c>
      <c r="O96" s="234"/>
      <c r="P96" s="234"/>
      <c r="Q96" s="234"/>
      <c r="R96" s="128"/>
      <c r="S96" s="127"/>
      <c r="T96" s="129"/>
      <c r="U96" s="130" t="s">
        <v>38</v>
      </c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2" t="s">
        <v>123</v>
      </c>
      <c r="AZ96" s="131"/>
      <c r="BA96" s="131"/>
      <c r="BB96" s="131"/>
      <c r="BC96" s="131"/>
      <c r="BD96" s="131"/>
      <c r="BE96" s="133">
        <f t="shared" si="0"/>
        <v>0</v>
      </c>
      <c r="BF96" s="133">
        <f t="shared" si="1"/>
        <v>0</v>
      </c>
      <c r="BG96" s="133">
        <f t="shared" si="2"/>
        <v>0</v>
      </c>
      <c r="BH96" s="133">
        <f t="shared" si="3"/>
        <v>0</v>
      </c>
      <c r="BI96" s="133">
        <f t="shared" si="4"/>
        <v>0</v>
      </c>
      <c r="BJ96" s="132" t="s">
        <v>124</v>
      </c>
      <c r="BK96" s="131"/>
      <c r="BL96" s="131"/>
      <c r="BM96" s="131"/>
    </row>
    <row r="97" spans="2:65" s="1" customFormat="1" ht="18" customHeight="1" x14ac:dyDescent="0.3">
      <c r="B97" s="126"/>
      <c r="C97" s="127"/>
      <c r="D97" s="217" t="s">
        <v>128</v>
      </c>
      <c r="E97" s="234"/>
      <c r="F97" s="234"/>
      <c r="G97" s="234"/>
      <c r="H97" s="234"/>
      <c r="I97" s="127"/>
      <c r="J97" s="127"/>
      <c r="K97" s="127"/>
      <c r="L97" s="127"/>
      <c r="M97" s="127"/>
      <c r="N97" s="213">
        <f>ROUND(N88*T97,2)</f>
        <v>0</v>
      </c>
      <c r="O97" s="234"/>
      <c r="P97" s="234"/>
      <c r="Q97" s="234"/>
      <c r="R97" s="128"/>
      <c r="S97" s="127"/>
      <c r="T97" s="129"/>
      <c r="U97" s="130" t="s">
        <v>38</v>
      </c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2" t="s">
        <v>123</v>
      </c>
      <c r="AZ97" s="131"/>
      <c r="BA97" s="131"/>
      <c r="BB97" s="131"/>
      <c r="BC97" s="131"/>
      <c r="BD97" s="131"/>
      <c r="BE97" s="133">
        <f t="shared" si="0"/>
        <v>0</v>
      </c>
      <c r="BF97" s="133">
        <f t="shared" si="1"/>
        <v>0</v>
      </c>
      <c r="BG97" s="133">
        <f t="shared" si="2"/>
        <v>0</v>
      </c>
      <c r="BH97" s="133">
        <f t="shared" si="3"/>
        <v>0</v>
      </c>
      <c r="BI97" s="133">
        <f t="shared" si="4"/>
        <v>0</v>
      </c>
      <c r="BJ97" s="132" t="s">
        <v>124</v>
      </c>
      <c r="BK97" s="131"/>
      <c r="BL97" s="131"/>
      <c r="BM97" s="131"/>
    </row>
    <row r="98" spans="2:65" s="1" customFormat="1" ht="18" customHeight="1" x14ac:dyDescent="0.3">
      <c r="B98" s="126"/>
      <c r="C98" s="127"/>
      <c r="D98" s="134" t="s">
        <v>129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13">
        <f>ROUND(N88*T98,2)</f>
        <v>0</v>
      </c>
      <c r="O98" s="234"/>
      <c r="P98" s="234"/>
      <c r="Q98" s="234"/>
      <c r="R98" s="128"/>
      <c r="S98" s="127"/>
      <c r="T98" s="135"/>
      <c r="U98" s="136" t="s">
        <v>38</v>
      </c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2" t="s">
        <v>130</v>
      </c>
      <c r="AZ98" s="131"/>
      <c r="BA98" s="131"/>
      <c r="BB98" s="131"/>
      <c r="BC98" s="131"/>
      <c r="BD98" s="131"/>
      <c r="BE98" s="133">
        <f t="shared" si="0"/>
        <v>0</v>
      </c>
      <c r="BF98" s="133">
        <f t="shared" si="1"/>
        <v>0</v>
      </c>
      <c r="BG98" s="133">
        <f t="shared" si="2"/>
        <v>0</v>
      </c>
      <c r="BH98" s="133">
        <f t="shared" si="3"/>
        <v>0</v>
      </c>
      <c r="BI98" s="133">
        <f t="shared" si="4"/>
        <v>0</v>
      </c>
      <c r="BJ98" s="132" t="s">
        <v>124</v>
      </c>
      <c r="BK98" s="131"/>
      <c r="BL98" s="131"/>
      <c r="BM98" s="131"/>
    </row>
    <row r="99" spans="2:65" s="1" customFormat="1" x14ac:dyDescent="0.3"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2"/>
    </row>
    <row r="100" spans="2:65" s="1" customFormat="1" ht="29.25" customHeight="1" x14ac:dyDescent="0.3">
      <c r="B100" s="30"/>
      <c r="C100" s="108" t="s">
        <v>103</v>
      </c>
      <c r="D100" s="109"/>
      <c r="E100" s="109"/>
      <c r="F100" s="109"/>
      <c r="G100" s="109"/>
      <c r="H100" s="109"/>
      <c r="I100" s="109"/>
      <c r="J100" s="109"/>
      <c r="K100" s="109"/>
      <c r="L100" s="215">
        <f>ROUND(SUM(N88+N92),2)</f>
        <v>0</v>
      </c>
      <c r="M100" s="228"/>
      <c r="N100" s="228"/>
      <c r="O100" s="228"/>
      <c r="P100" s="228"/>
      <c r="Q100" s="228"/>
      <c r="R100" s="32"/>
    </row>
    <row r="101" spans="2:65" s="1" customFormat="1" ht="6.95" customHeight="1" x14ac:dyDescent="0.3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</row>
    <row r="105" spans="2:65" s="1" customFormat="1" ht="6.95" customHeight="1" x14ac:dyDescent="0.3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</row>
    <row r="106" spans="2:65" s="1" customFormat="1" ht="36.950000000000003" customHeight="1" x14ac:dyDescent="0.3">
      <c r="B106" s="30"/>
      <c r="C106" s="180" t="s">
        <v>131</v>
      </c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32"/>
    </row>
    <row r="107" spans="2:65" s="1" customFormat="1" ht="6.95" customHeight="1" x14ac:dyDescent="0.3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65" s="1" customFormat="1" ht="30" customHeight="1" x14ac:dyDescent="0.3">
      <c r="B108" s="30"/>
      <c r="C108" s="25" t="s">
        <v>16</v>
      </c>
      <c r="D108" s="31"/>
      <c r="E108" s="31"/>
      <c r="F108" s="220" t="str">
        <f>F6</f>
        <v>Viacúčelová budova kultúrneho domu - stavebné úpravy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31"/>
      <c r="R108" s="32"/>
    </row>
    <row r="109" spans="2:65" s="1" customFormat="1" ht="36.950000000000003" customHeight="1" x14ac:dyDescent="0.3">
      <c r="B109" s="30"/>
      <c r="C109" s="64" t="s">
        <v>106</v>
      </c>
      <c r="D109" s="31"/>
      <c r="E109" s="31"/>
      <c r="F109" s="200" t="str">
        <f>F7</f>
        <v>03 - Výmena okien a dverí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31"/>
      <c r="R109" s="32"/>
    </row>
    <row r="110" spans="2:65" s="1" customFormat="1" ht="6.95" customHeight="1" x14ac:dyDescent="0.3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65" s="1" customFormat="1" ht="18" customHeight="1" x14ac:dyDescent="0.3">
      <c r="B111" s="30"/>
      <c r="C111" s="25" t="s">
        <v>19</v>
      </c>
      <c r="D111" s="31"/>
      <c r="E111" s="31"/>
      <c r="F111" s="23" t="str">
        <f>F9</f>
        <v xml:space="preserve"> </v>
      </c>
      <c r="G111" s="31"/>
      <c r="H111" s="31"/>
      <c r="I111" s="31"/>
      <c r="J111" s="31"/>
      <c r="K111" s="25" t="s">
        <v>21</v>
      </c>
      <c r="L111" s="31"/>
      <c r="M111" s="226" t="str">
        <f>IF(O9="","",O9)</f>
        <v>26. 10. 2017</v>
      </c>
      <c r="N111" s="199"/>
      <c r="O111" s="199"/>
      <c r="P111" s="199"/>
      <c r="Q111" s="31"/>
      <c r="R111" s="32"/>
    </row>
    <row r="112" spans="2:65" s="1" customFormat="1" ht="6.95" customHeight="1" x14ac:dyDescent="0.3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1" customFormat="1" ht="15" x14ac:dyDescent="0.3">
      <c r="B113" s="30"/>
      <c r="C113" s="25" t="s">
        <v>23</v>
      </c>
      <c r="D113" s="31"/>
      <c r="E113" s="31"/>
      <c r="F113" s="23" t="str">
        <f>E12</f>
        <v xml:space="preserve"> </v>
      </c>
      <c r="G113" s="31"/>
      <c r="H113" s="31"/>
      <c r="I113" s="31"/>
      <c r="J113" s="31"/>
      <c r="K113" s="25" t="s">
        <v>28</v>
      </c>
      <c r="L113" s="31"/>
      <c r="M113" s="185" t="str">
        <f>E18</f>
        <v xml:space="preserve"> </v>
      </c>
      <c r="N113" s="199"/>
      <c r="O113" s="199"/>
      <c r="P113" s="199"/>
      <c r="Q113" s="199"/>
      <c r="R113" s="32"/>
    </row>
    <row r="114" spans="2:65" s="1" customFormat="1" ht="14.45" customHeight="1" x14ac:dyDescent="0.3">
      <c r="B114" s="30"/>
      <c r="C114" s="25" t="s">
        <v>26</v>
      </c>
      <c r="D114" s="31"/>
      <c r="E114" s="31"/>
      <c r="F114" s="23" t="str">
        <f>IF(E15="","",E15)</f>
        <v>Vyplň údaj</v>
      </c>
      <c r="G114" s="31"/>
      <c r="H114" s="31"/>
      <c r="I114" s="31"/>
      <c r="J114" s="31"/>
      <c r="K114" s="25" t="s">
        <v>30</v>
      </c>
      <c r="L114" s="31"/>
      <c r="M114" s="185" t="str">
        <f>E21</f>
        <v xml:space="preserve"> </v>
      </c>
      <c r="N114" s="199"/>
      <c r="O114" s="199"/>
      <c r="P114" s="199"/>
      <c r="Q114" s="199"/>
      <c r="R114" s="32"/>
    </row>
    <row r="115" spans="2:65" s="1" customFormat="1" ht="10.35" customHeight="1" x14ac:dyDescent="0.3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65" s="8" customFormat="1" ht="29.25" customHeight="1" x14ac:dyDescent="0.3">
      <c r="B116" s="137"/>
      <c r="C116" s="138" t="s">
        <v>132</v>
      </c>
      <c r="D116" s="139" t="s">
        <v>133</v>
      </c>
      <c r="E116" s="139" t="s">
        <v>53</v>
      </c>
      <c r="F116" s="235" t="s">
        <v>134</v>
      </c>
      <c r="G116" s="236"/>
      <c r="H116" s="236"/>
      <c r="I116" s="236"/>
      <c r="J116" s="139" t="s">
        <v>135</v>
      </c>
      <c r="K116" s="139" t="s">
        <v>136</v>
      </c>
      <c r="L116" s="237" t="s">
        <v>137</v>
      </c>
      <c r="M116" s="236"/>
      <c r="N116" s="235" t="s">
        <v>111</v>
      </c>
      <c r="O116" s="236"/>
      <c r="P116" s="236"/>
      <c r="Q116" s="238"/>
      <c r="R116" s="140"/>
      <c r="T116" s="72" t="s">
        <v>138</v>
      </c>
      <c r="U116" s="73" t="s">
        <v>35</v>
      </c>
      <c r="V116" s="73" t="s">
        <v>139</v>
      </c>
      <c r="W116" s="73" t="s">
        <v>140</v>
      </c>
      <c r="X116" s="73" t="s">
        <v>141</v>
      </c>
      <c r="Y116" s="73" t="s">
        <v>142</v>
      </c>
      <c r="Z116" s="73" t="s">
        <v>143</v>
      </c>
      <c r="AA116" s="74" t="s">
        <v>144</v>
      </c>
    </row>
    <row r="117" spans="2:65" s="1" customFormat="1" ht="29.25" customHeight="1" x14ac:dyDescent="0.35">
      <c r="B117" s="30"/>
      <c r="C117" s="76" t="s">
        <v>108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248">
        <f>BK117</f>
        <v>0</v>
      </c>
      <c r="O117" s="249"/>
      <c r="P117" s="249"/>
      <c r="Q117" s="249"/>
      <c r="R117" s="32"/>
      <c r="T117" s="75"/>
      <c r="U117" s="46"/>
      <c r="V117" s="46"/>
      <c r="W117" s="141">
        <f>W118+W144</f>
        <v>0</v>
      </c>
      <c r="X117" s="46"/>
      <c r="Y117" s="141">
        <f>Y118+Y144</f>
        <v>2.0830000000000002</v>
      </c>
      <c r="Z117" s="46"/>
      <c r="AA117" s="142">
        <f>AA118+AA144</f>
        <v>0</v>
      </c>
      <c r="AT117" s="13" t="s">
        <v>70</v>
      </c>
      <c r="AU117" s="13" t="s">
        <v>113</v>
      </c>
      <c r="BK117" s="143">
        <f>BK118+BK144</f>
        <v>0</v>
      </c>
    </row>
    <row r="118" spans="2:65" s="9" customFormat="1" ht="37.35" customHeight="1" x14ac:dyDescent="0.35">
      <c r="B118" s="144"/>
      <c r="C118" s="145"/>
      <c r="D118" s="146" t="s">
        <v>303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262">
        <f>BK118</f>
        <v>0</v>
      </c>
      <c r="O118" s="263"/>
      <c r="P118" s="263"/>
      <c r="Q118" s="263"/>
      <c r="R118" s="147"/>
      <c r="T118" s="148"/>
      <c r="U118" s="145"/>
      <c r="V118" s="145"/>
      <c r="W118" s="149">
        <f>SUM(W119:W143)</f>
        <v>0</v>
      </c>
      <c r="X118" s="145"/>
      <c r="Y118" s="149">
        <f>SUM(Y119:Y143)</f>
        <v>2.0830000000000002</v>
      </c>
      <c r="Z118" s="145"/>
      <c r="AA118" s="150">
        <f>SUM(AA119:AA143)</f>
        <v>0</v>
      </c>
      <c r="AR118" s="151" t="s">
        <v>78</v>
      </c>
      <c r="AT118" s="152" t="s">
        <v>70</v>
      </c>
      <c r="AU118" s="152" t="s">
        <v>71</v>
      </c>
      <c r="AY118" s="151" t="s">
        <v>145</v>
      </c>
      <c r="BK118" s="153">
        <f>SUM(BK119:BK143)</f>
        <v>0</v>
      </c>
    </row>
    <row r="119" spans="2:65" s="1" customFormat="1" ht="22.5" customHeight="1" x14ac:dyDescent="0.3">
      <c r="B119" s="126"/>
      <c r="C119" s="155" t="s">
        <v>78</v>
      </c>
      <c r="D119" s="155" t="s">
        <v>146</v>
      </c>
      <c r="E119" s="156" t="s">
        <v>304</v>
      </c>
      <c r="F119" s="239" t="s">
        <v>305</v>
      </c>
      <c r="G119" s="240"/>
      <c r="H119" s="240"/>
      <c r="I119" s="240"/>
      <c r="J119" s="157" t="s">
        <v>306</v>
      </c>
      <c r="K119" s="158">
        <v>25</v>
      </c>
      <c r="L119" s="241">
        <v>0</v>
      </c>
      <c r="M119" s="240"/>
      <c r="N119" s="242">
        <f t="shared" ref="N119:N143" si="5">ROUND(L119*K119,2)</f>
        <v>0</v>
      </c>
      <c r="O119" s="240"/>
      <c r="P119" s="240"/>
      <c r="Q119" s="240"/>
      <c r="R119" s="128"/>
      <c r="T119" s="159" t="s">
        <v>3</v>
      </c>
      <c r="U119" s="39" t="s">
        <v>38</v>
      </c>
      <c r="V119" s="31"/>
      <c r="W119" s="160">
        <f t="shared" ref="W119:W143" si="6">V119*K119</f>
        <v>0</v>
      </c>
      <c r="X119" s="160">
        <v>0</v>
      </c>
      <c r="Y119" s="160">
        <f t="shared" ref="Y119:Y143" si="7">X119*K119</f>
        <v>0</v>
      </c>
      <c r="Z119" s="160">
        <v>0</v>
      </c>
      <c r="AA119" s="161">
        <f t="shared" ref="AA119:AA143" si="8">Z119*K119</f>
        <v>0</v>
      </c>
      <c r="AR119" s="13" t="s">
        <v>150</v>
      </c>
      <c r="AT119" s="13" t="s">
        <v>146</v>
      </c>
      <c r="AU119" s="13" t="s">
        <v>78</v>
      </c>
      <c r="AY119" s="13" t="s">
        <v>145</v>
      </c>
      <c r="BE119" s="101">
        <f t="shared" ref="BE119:BE143" si="9">IF(U119="základná",N119,0)</f>
        <v>0</v>
      </c>
      <c r="BF119" s="101">
        <f t="shared" ref="BF119:BF143" si="10">IF(U119="znížená",N119,0)</f>
        <v>0</v>
      </c>
      <c r="BG119" s="101">
        <f t="shared" ref="BG119:BG143" si="11">IF(U119="zákl. prenesená",N119,0)</f>
        <v>0</v>
      </c>
      <c r="BH119" s="101">
        <f t="shared" ref="BH119:BH143" si="12">IF(U119="zníž. prenesená",N119,0)</f>
        <v>0</v>
      </c>
      <c r="BI119" s="101">
        <f t="shared" ref="BI119:BI143" si="13">IF(U119="nulová",N119,0)</f>
        <v>0</v>
      </c>
      <c r="BJ119" s="13" t="s">
        <v>124</v>
      </c>
      <c r="BK119" s="101">
        <f t="shared" ref="BK119:BK143" si="14">ROUND(L119*K119,2)</f>
        <v>0</v>
      </c>
      <c r="BL119" s="13" t="s">
        <v>150</v>
      </c>
      <c r="BM119" s="13" t="s">
        <v>307</v>
      </c>
    </row>
    <row r="120" spans="2:65" s="1" customFormat="1" ht="31.5" customHeight="1" x14ac:dyDescent="0.3">
      <c r="B120" s="126"/>
      <c r="C120" s="155" t="s">
        <v>124</v>
      </c>
      <c r="D120" s="155" t="s">
        <v>146</v>
      </c>
      <c r="E120" s="156" t="s">
        <v>308</v>
      </c>
      <c r="F120" s="239" t="s">
        <v>309</v>
      </c>
      <c r="G120" s="240"/>
      <c r="H120" s="240"/>
      <c r="I120" s="240"/>
      <c r="J120" s="157" t="s">
        <v>306</v>
      </c>
      <c r="K120" s="158">
        <v>3</v>
      </c>
      <c r="L120" s="241">
        <v>0</v>
      </c>
      <c r="M120" s="240"/>
      <c r="N120" s="242">
        <f t="shared" si="5"/>
        <v>0</v>
      </c>
      <c r="O120" s="240"/>
      <c r="P120" s="240"/>
      <c r="Q120" s="240"/>
      <c r="R120" s="128"/>
      <c r="T120" s="159" t="s">
        <v>3</v>
      </c>
      <c r="U120" s="39" t="s">
        <v>38</v>
      </c>
      <c r="V120" s="31"/>
      <c r="W120" s="160">
        <f t="shared" si="6"/>
        <v>0</v>
      </c>
      <c r="X120" s="160">
        <v>0</v>
      </c>
      <c r="Y120" s="160">
        <f t="shared" si="7"/>
        <v>0</v>
      </c>
      <c r="Z120" s="160">
        <v>0</v>
      </c>
      <c r="AA120" s="161">
        <f t="shared" si="8"/>
        <v>0</v>
      </c>
      <c r="AR120" s="13" t="s">
        <v>150</v>
      </c>
      <c r="AT120" s="13" t="s">
        <v>146</v>
      </c>
      <c r="AU120" s="13" t="s">
        <v>78</v>
      </c>
      <c r="AY120" s="13" t="s">
        <v>145</v>
      </c>
      <c r="BE120" s="101">
        <f t="shared" si="9"/>
        <v>0</v>
      </c>
      <c r="BF120" s="101">
        <f t="shared" si="10"/>
        <v>0</v>
      </c>
      <c r="BG120" s="101">
        <f t="shared" si="11"/>
        <v>0</v>
      </c>
      <c r="BH120" s="101">
        <f t="shared" si="12"/>
        <v>0</v>
      </c>
      <c r="BI120" s="101">
        <f t="shared" si="13"/>
        <v>0</v>
      </c>
      <c r="BJ120" s="13" t="s">
        <v>124</v>
      </c>
      <c r="BK120" s="101">
        <f t="shared" si="14"/>
        <v>0</v>
      </c>
      <c r="BL120" s="13" t="s">
        <v>150</v>
      </c>
      <c r="BM120" s="13" t="s">
        <v>310</v>
      </c>
    </row>
    <row r="121" spans="2:65" s="1" customFormat="1" ht="31.5" customHeight="1" x14ac:dyDescent="0.3">
      <c r="B121" s="126"/>
      <c r="C121" s="155" t="s">
        <v>155</v>
      </c>
      <c r="D121" s="155" t="s">
        <v>146</v>
      </c>
      <c r="E121" s="156" t="s">
        <v>311</v>
      </c>
      <c r="F121" s="239" t="s">
        <v>312</v>
      </c>
      <c r="G121" s="240"/>
      <c r="H121" s="240"/>
      <c r="I121" s="240"/>
      <c r="J121" s="157" t="s">
        <v>214</v>
      </c>
      <c r="K121" s="158">
        <v>2.0830000000000002</v>
      </c>
      <c r="L121" s="241">
        <v>0</v>
      </c>
      <c r="M121" s="240"/>
      <c r="N121" s="242">
        <f t="shared" si="5"/>
        <v>0</v>
      </c>
      <c r="O121" s="240"/>
      <c r="P121" s="240"/>
      <c r="Q121" s="240"/>
      <c r="R121" s="128"/>
      <c r="T121" s="159" t="s">
        <v>3</v>
      </c>
      <c r="U121" s="39" t="s">
        <v>38</v>
      </c>
      <c r="V121" s="31"/>
      <c r="W121" s="160">
        <f t="shared" si="6"/>
        <v>0</v>
      </c>
      <c r="X121" s="160">
        <v>0</v>
      </c>
      <c r="Y121" s="160">
        <f t="shared" si="7"/>
        <v>0</v>
      </c>
      <c r="Z121" s="160">
        <v>0</v>
      </c>
      <c r="AA121" s="161">
        <f t="shared" si="8"/>
        <v>0</v>
      </c>
      <c r="AR121" s="13" t="s">
        <v>150</v>
      </c>
      <c r="AT121" s="13" t="s">
        <v>146</v>
      </c>
      <c r="AU121" s="13" t="s">
        <v>78</v>
      </c>
      <c r="AY121" s="13" t="s">
        <v>145</v>
      </c>
      <c r="BE121" s="101">
        <f t="shared" si="9"/>
        <v>0</v>
      </c>
      <c r="BF121" s="101">
        <f t="shared" si="10"/>
        <v>0</v>
      </c>
      <c r="BG121" s="101">
        <f t="shared" si="11"/>
        <v>0</v>
      </c>
      <c r="BH121" s="101">
        <f t="shared" si="12"/>
        <v>0</v>
      </c>
      <c r="BI121" s="101">
        <f t="shared" si="13"/>
        <v>0</v>
      </c>
      <c r="BJ121" s="13" t="s">
        <v>124</v>
      </c>
      <c r="BK121" s="101">
        <f t="shared" si="14"/>
        <v>0</v>
      </c>
      <c r="BL121" s="13" t="s">
        <v>150</v>
      </c>
      <c r="BM121" s="13" t="s">
        <v>313</v>
      </c>
    </row>
    <row r="122" spans="2:65" s="1" customFormat="1" ht="31.5" customHeight="1" x14ac:dyDescent="0.3">
      <c r="B122" s="126"/>
      <c r="C122" s="155" t="s">
        <v>150</v>
      </c>
      <c r="D122" s="155" t="s">
        <v>146</v>
      </c>
      <c r="E122" s="156" t="s">
        <v>314</v>
      </c>
      <c r="F122" s="239" t="s">
        <v>315</v>
      </c>
      <c r="G122" s="240"/>
      <c r="H122" s="240"/>
      <c r="I122" s="240"/>
      <c r="J122" s="157" t="s">
        <v>214</v>
      </c>
      <c r="K122" s="158">
        <v>1.97</v>
      </c>
      <c r="L122" s="241">
        <v>0</v>
      </c>
      <c r="M122" s="240"/>
      <c r="N122" s="242">
        <f t="shared" si="5"/>
        <v>0</v>
      </c>
      <c r="O122" s="240"/>
      <c r="P122" s="240"/>
      <c r="Q122" s="240"/>
      <c r="R122" s="128"/>
      <c r="T122" s="159" t="s">
        <v>3</v>
      </c>
      <c r="U122" s="39" t="s">
        <v>38</v>
      </c>
      <c r="V122" s="31"/>
      <c r="W122" s="160">
        <f t="shared" si="6"/>
        <v>0</v>
      </c>
      <c r="X122" s="160">
        <v>0</v>
      </c>
      <c r="Y122" s="160">
        <f t="shared" si="7"/>
        <v>0</v>
      </c>
      <c r="Z122" s="160">
        <v>0</v>
      </c>
      <c r="AA122" s="161">
        <f t="shared" si="8"/>
        <v>0</v>
      </c>
      <c r="AR122" s="13" t="s">
        <v>150</v>
      </c>
      <c r="AT122" s="13" t="s">
        <v>146</v>
      </c>
      <c r="AU122" s="13" t="s">
        <v>78</v>
      </c>
      <c r="AY122" s="13" t="s">
        <v>145</v>
      </c>
      <c r="BE122" s="101">
        <f t="shared" si="9"/>
        <v>0</v>
      </c>
      <c r="BF122" s="101">
        <f t="shared" si="10"/>
        <v>0</v>
      </c>
      <c r="BG122" s="101">
        <f t="shared" si="11"/>
        <v>0</v>
      </c>
      <c r="BH122" s="101">
        <f t="shared" si="12"/>
        <v>0</v>
      </c>
      <c r="BI122" s="101">
        <f t="shared" si="13"/>
        <v>0</v>
      </c>
      <c r="BJ122" s="13" t="s">
        <v>124</v>
      </c>
      <c r="BK122" s="101">
        <f t="shared" si="14"/>
        <v>0</v>
      </c>
      <c r="BL122" s="13" t="s">
        <v>150</v>
      </c>
      <c r="BM122" s="13" t="s">
        <v>316</v>
      </c>
    </row>
    <row r="123" spans="2:65" s="1" customFormat="1" ht="31.5" customHeight="1" x14ac:dyDescent="0.3">
      <c r="B123" s="126"/>
      <c r="C123" s="155" t="s">
        <v>162</v>
      </c>
      <c r="D123" s="155" t="s">
        <v>146</v>
      </c>
      <c r="E123" s="156" t="s">
        <v>317</v>
      </c>
      <c r="F123" s="239" t="s">
        <v>318</v>
      </c>
      <c r="G123" s="240"/>
      <c r="H123" s="240"/>
      <c r="I123" s="240"/>
      <c r="J123" s="157" t="s">
        <v>214</v>
      </c>
      <c r="K123" s="158">
        <v>39.4</v>
      </c>
      <c r="L123" s="241">
        <v>0</v>
      </c>
      <c r="M123" s="240"/>
      <c r="N123" s="242">
        <f t="shared" si="5"/>
        <v>0</v>
      </c>
      <c r="O123" s="240"/>
      <c r="P123" s="240"/>
      <c r="Q123" s="240"/>
      <c r="R123" s="128"/>
      <c r="T123" s="159" t="s">
        <v>3</v>
      </c>
      <c r="U123" s="39" t="s">
        <v>38</v>
      </c>
      <c r="V123" s="31"/>
      <c r="W123" s="160">
        <f t="shared" si="6"/>
        <v>0</v>
      </c>
      <c r="X123" s="160">
        <v>0</v>
      </c>
      <c r="Y123" s="160">
        <f t="shared" si="7"/>
        <v>0</v>
      </c>
      <c r="Z123" s="160">
        <v>0</v>
      </c>
      <c r="AA123" s="161">
        <f t="shared" si="8"/>
        <v>0</v>
      </c>
      <c r="AR123" s="13" t="s">
        <v>150</v>
      </c>
      <c r="AT123" s="13" t="s">
        <v>146</v>
      </c>
      <c r="AU123" s="13" t="s">
        <v>78</v>
      </c>
      <c r="AY123" s="13" t="s">
        <v>145</v>
      </c>
      <c r="BE123" s="101">
        <f t="shared" si="9"/>
        <v>0</v>
      </c>
      <c r="BF123" s="101">
        <f t="shared" si="10"/>
        <v>0</v>
      </c>
      <c r="BG123" s="101">
        <f t="shared" si="11"/>
        <v>0</v>
      </c>
      <c r="BH123" s="101">
        <f t="shared" si="12"/>
        <v>0</v>
      </c>
      <c r="BI123" s="101">
        <f t="shared" si="13"/>
        <v>0</v>
      </c>
      <c r="BJ123" s="13" t="s">
        <v>124</v>
      </c>
      <c r="BK123" s="101">
        <f t="shared" si="14"/>
        <v>0</v>
      </c>
      <c r="BL123" s="13" t="s">
        <v>150</v>
      </c>
      <c r="BM123" s="13" t="s">
        <v>319</v>
      </c>
    </row>
    <row r="124" spans="2:65" s="1" customFormat="1" ht="31.5" customHeight="1" x14ac:dyDescent="0.3">
      <c r="B124" s="126"/>
      <c r="C124" s="155" t="s">
        <v>166</v>
      </c>
      <c r="D124" s="155" t="s">
        <v>146</v>
      </c>
      <c r="E124" s="156" t="s">
        <v>320</v>
      </c>
      <c r="F124" s="239" t="s">
        <v>321</v>
      </c>
      <c r="G124" s="240"/>
      <c r="H124" s="240"/>
      <c r="I124" s="240"/>
      <c r="J124" s="157" t="s">
        <v>214</v>
      </c>
      <c r="K124" s="158">
        <v>1.97</v>
      </c>
      <c r="L124" s="241">
        <v>0</v>
      </c>
      <c r="M124" s="240"/>
      <c r="N124" s="242">
        <f t="shared" si="5"/>
        <v>0</v>
      </c>
      <c r="O124" s="240"/>
      <c r="P124" s="240"/>
      <c r="Q124" s="240"/>
      <c r="R124" s="128"/>
      <c r="T124" s="159" t="s">
        <v>3</v>
      </c>
      <c r="U124" s="39" t="s">
        <v>38</v>
      </c>
      <c r="V124" s="31"/>
      <c r="W124" s="160">
        <f t="shared" si="6"/>
        <v>0</v>
      </c>
      <c r="X124" s="160">
        <v>0</v>
      </c>
      <c r="Y124" s="160">
        <f t="shared" si="7"/>
        <v>0</v>
      </c>
      <c r="Z124" s="160">
        <v>0</v>
      </c>
      <c r="AA124" s="161">
        <f t="shared" si="8"/>
        <v>0</v>
      </c>
      <c r="AR124" s="13" t="s">
        <v>150</v>
      </c>
      <c r="AT124" s="13" t="s">
        <v>146</v>
      </c>
      <c r="AU124" s="13" t="s">
        <v>78</v>
      </c>
      <c r="AY124" s="13" t="s">
        <v>145</v>
      </c>
      <c r="BE124" s="101">
        <f t="shared" si="9"/>
        <v>0</v>
      </c>
      <c r="BF124" s="101">
        <f t="shared" si="10"/>
        <v>0</v>
      </c>
      <c r="BG124" s="101">
        <f t="shared" si="11"/>
        <v>0</v>
      </c>
      <c r="BH124" s="101">
        <f t="shared" si="12"/>
        <v>0</v>
      </c>
      <c r="BI124" s="101">
        <f t="shared" si="13"/>
        <v>0</v>
      </c>
      <c r="BJ124" s="13" t="s">
        <v>124</v>
      </c>
      <c r="BK124" s="101">
        <f t="shared" si="14"/>
        <v>0</v>
      </c>
      <c r="BL124" s="13" t="s">
        <v>150</v>
      </c>
      <c r="BM124" s="13" t="s">
        <v>322</v>
      </c>
    </row>
    <row r="125" spans="2:65" s="1" customFormat="1" ht="31.5" customHeight="1" x14ac:dyDescent="0.3">
      <c r="B125" s="126"/>
      <c r="C125" s="155" t="s">
        <v>170</v>
      </c>
      <c r="D125" s="155" t="s">
        <v>146</v>
      </c>
      <c r="E125" s="156" t="s">
        <v>323</v>
      </c>
      <c r="F125" s="239" t="s">
        <v>324</v>
      </c>
      <c r="G125" s="240"/>
      <c r="H125" s="240"/>
      <c r="I125" s="240"/>
      <c r="J125" s="157" t="s">
        <v>214</v>
      </c>
      <c r="K125" s="158">
        <v>1.97</v>
      </c>
      <c r="L125" s="241">
        <v>0</v>
      </c>
      <c r="M125" s="240"/>
      <c r="N125" s="242">
        <f t="shared" si="5"/>
        <v>0</v>
      </c>
      <c r="O125" s="240"/>
      <c r="P125" s="240"/>
      <c r="Q125" s="240"/>
      <c r="R125" s="128"/>
      <c r="T125" s="159" t="s">
        <v>3</v>
      </c>
      <c r="U125" s="39" t="s">
        <v>38</v>
      </c>
      <c r="V125" s="31"/>
      <c r="W125" s="160">
        <f t="shared" si="6"/>
        <v>0</v>
      </c>
      <c r="X125" s="160">
        <v>0</v>
      </c>
      <c r="Y125" s="160">
        <f t="shared" si="7"/>
        <v>0</v>
      </c>
      <c r="Z125" s="160">
        <v>0</v>
      </c>
      <c r="AA125" s="161">
        <f t="shared" si="8"/>
        <v>0</v>
      </c>
      <c r="AR125" s="13" t="s">
        <v>150</v>
      </c>
      <c r="AT125" s="13" t="s">
        <v>146</v>
      </c>
      <c r="AU125" s="13" t="s">
        <v>78</v>
      </c>
      <c r="AY125" s="13" t="s">
        <v>145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124</v>
      </c>
      <c r="BK125" s="101">
        <f t="shared" si="14"/>
        <v>0</v>
      </c>
      <c r="BL125" s="13" t="s">
        <v>150</v>
      </c>
      <c r="BM125" s="13" t="s">
        <v>325</v>
      </c>
    </row>
    <row r="126" spans="2:65" s="1" customFormat="1" ht="31.5" customHeight="1" x14ac:dyDescent="0.3">
      <c r="B126" s="126"/>
      <c r="C126" s="155" t="s">
        <v>174</v>
      </c>
      <c r="D126" s="155" t="s">
        <v>146</v>
      </c>
      <c r="E126" s="156" t="s">
        <v>326</v>
      </c>
      <c r="F126" s="239" t="s">
        <v>327</v>
      </c>
      <c r="G126" s="240"/>
      <c r="H126" s="240"/>
      <c r="I126" s="240"/>
      <c r="J126" s="157" t="s">
        <v>149</v>
      </c>
      <c r="K126" s="158">
        <v>18.48</v>
      </c>
      <c r="L126" s="241">
        <v>0</v>
      </c>
      <c r="M126" s="240"/>
      <c r="N126" s="242">
        <f t="shared" si="5"/>
        <v>0</v>
      </c>
      <c r="O126" s="240"/>
      <c r="P126" s="240"/>
      <c r="Q126" s="240"/>
      <c r="R126" s="128"/>
      <c r="T126" s="159" t="s">
        <v>3</v>
      </c>
      <c r="U126" s="39" t="s">
        <v>38</v>
      </c>
      <c r="V126" s="31"/>
      <c r="W126" s="160">
        <f t="shared" si="6"/>
        <v>0</v>
      </c>
      <c r="X126" s="160">
        <v>0</v>
      </c>
      <c r="Y126" s="160">
        <f t="shared" si="7"/>
        <v>0</v>
      </c>
      <c r="Z126" s="160">
        <v>0</v>
      </c>
      <c r="AA126" s="161">
        <f t="shared" si="8"/>
        <v>0</v>
      </c>
      <c r="AR126" s="13" t="s">
        <v>150</v>
      </c>
      <c r="AT126" s="13" t="s">
        <v>146</v>
      </c>
      <c r="AU126" s="13" t="s">
        <v>78</v>
      </c>
      <c r="AY126" s="13" t="s">
        <v>145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124</v>
      </c>
      <c r="BK126" s="101">
        <f t="shared" si="14"/>
        <v>0</v>
      </c>
      <c r="BL126" s="13" t="s">
        <v>150</v>
      </c>
      <c r="BM126" s="13" t="s">
        <v>328</v>
      </c>
    </row>
    <row r="127" spans="2:65" s="1" customFormat="1" ht="22.5" customHeight="1" x14ac:dyDescent="0.3">
      <c r="B127" s="126"/>
      <c r="C127" s="155" t="s">
        <v>178</v>
      </c>
      <c r="D127" s="155" t="s">
        <v>146</v>
      </c>
      <c r="E127" s="156" t="s">
        <v>329</v>
      </c>
      <c r="F127" s="239" t="s">
        <v>330</v>
      </c>
      <c r="G127" s="240"/>
      <c r="H127" s="240"/>
      <c r="I127" s="240"/>
      <c r="J127" s="157" t="s">
        <v>197</v>
      </c>
      <c r="K127" s="158">
        <v>204.6</v>
      </c>
      <c r="L127" s="241">
        <v>0</v>
      </c>
      <c r="M127" s="240"/>
      <c r="N127" s="242">
        <f t="shared" si="5"/>
        <v>0</v>
      </c>
      <c r="O127" s="240"/>
      <c r="P127" s="240"/>
      <c r="Q127" s="240"/>
      <c r="R127" s="128"/>
      <c r="T127" s="159" t="s">
        <v>3</v>
      </c>
      <c r="U127" s="39" t="s">
        <v>38</v>
      </c>
      <c r="V127" s="31"/>
      <c r="W127" s="160">
        <f t="shared" si="6"/>
        <v>0</v>
      </c>
      <c r="X127" s="160">
        <v>0</v>
      </c>
      <c r="Y127" s="160">
        <f t="shared" si="7"/>
        <v>0</v>
      </c>
      <c r="Z127" s="160">
        <v>0</v>
      </c>
      <c r="AA127" s="161">
        <f t="shared" si="8"/>
        <v>0</v>
      </c>
      <c r="AR127" s="13" t="s">
        <v>207</v>
      </c>
      <c r="AT127" s="13" t="s">
        <v>146</v>
      </c>
      <c r="AU127" s="13" t="s">
        <v>78</v>
      </c>
      <c r="AY127" s="13" t="s">
        <v>145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124</v>
      </c>
      <c r="BK127" s="101">
        <f t="shared" si="14"/>
        <v>0</v>
      </c>
      <c r="BL127" s="13" t="s">
        <v>207</v>
      </c>
      <c r="BM127" s="13" t="s">
        <v>331</v>
      </c>
    </row>
    <row r="128" spans="2:65" s="1" customFormat="1" ht="31.5" customHeight="1" x14ac:dyDescent="0.3">
      <c r="B128" s="126"/>
      <c r="C128" s="167" t="s">
        <v>182</v>
      </c>
      <c r="D128" s="167" t="s">
        <v>259</v>
      </c>
      <c r="E128" s="168" t="s">
        <v>332</v>
      </c>
      <c r="F128" s="258" t="s">
        <v>333</v>
      </c>
      <c r="G128" s="259"/>
      <c r="H128" s="259"/>
      <c r="I128" s="259"/>
      <c r="J128" s="169" t="s">
        <v>291</v>
      </c>
      <c r="K128" s="170">
        <v>5</v>
      </c>
      <c r="L128" s="260">
        <v>0</v>
      </c>
      <c r="M128" s="259"/>
      <c r="N128" s="261">
        <f t="shared" si="5"/>
        <v>0</v>
      </c>
      <c r="O128" s="240"/>
      <c r="P128" s="240"/>
      <c r="Q128" s="240"/>
      <c r="R128" s="128"/>
      <c r="T128" s="159" t="s">
        <v>3</v>
      </c>
      <c r="U128" s="39" t="s">
        <v>38</v>
      </c>
      <c r="V128" s="31"/>
      <c r="W128" s="160">
        <f t="shared" si="6"/>
        <v>0</v>
      </c>
      <c r="X128" s="160">
        <v>3.4000000000000002E-2</v>
      </c>
      <c r="Y128" s="160">
        <f t="shared" si="7"/>
        <v>0.17</v>
      </c>
      <c r="Z128" s="160">
        <v>0</v>
      </c>
      <c r="AA128" s="161">
        <f t="shared" si="8"/>
        <v>0</v>
      </c>
      <c r="AR128" s="13" t="s">
        <v>262</v>
      </c>
      <c r="AT128" s="13" t="s">
        <v>259</v>
      </c>
      <c r="AU128" s="13" t="s">
        <v>78</v>
      </c>
      <c r="AY128" s="13" t="s">
        <v>145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124</v>
      </c>
      <c r="BK128" s="101">
        <f t="shared" si="14"/>
        <v>0</v>
      </c>
      <c r="BL128" s="13" t="s">
        <v>207</v>
      </c>
      <c r="BM128" s="13" t="s">
        <v>334</v>
      </c>
    </row>
    <row r="129" spans="2:65" s="1" customFormat="1" ht="31.5" customHeight="1" x14ac:dyDescent="0.3">
      <c r="B129" s="126"/>
      <c r="C129" s="167" t="s">
        <v>186</v>
      </c>
      <c r="D129" s="167" t="s">
        <v>259</v>
      </c>
      <c r="E129" s="168" t="s">
        <v>335</v>
      </c>
      <c r="F129" s="258" t="s">
        <v>336</v>
      </c>
      <c r="G129" s="259"/>
      <c r="H129" s="259"/>
      <c r="I129" s="259"/>
      <c r="J129" s="169" t="s">
        <v>291</v>
      </c>
      <c r="K129" s="170">
        <v>1</v>
      </c>
      <c r="L129" s="260">
        <v>0</v>
      </c>
      <c r="M129" s="259"/>
      <c r="N129" s="261">
        <f t="shared" si="5"/>
        <v>0</v>
      </c>
      <c r="O129" s="240"/>
      <c r="P129" s="240"/>
      <c r="Q129" s="240"/>
      <c r="R129" s="128"/>
      <c r="T129" s="159" t="s">
        <v>3</v>
      </c>
      <c r="U129" s="39" t="s">
        <v>38</v>
      </c>
      <c r="V129" s="31"/>
      <c r="W129" s="160">
        <f t="shared" si="6"/>
        <v>0</v>
      </c>
      <c r="X129" s="160">
        <v>9.9000000000000005E-2</v>
      </c>
      <c r="Y129" s="160">
        <f t="shared" si="7"/>
        <v>9.9000000000000005E-2</v>
      </c>
      <c r="Z129" s="160">
        <v>0</v>
      </c>
      <c r="AA129" s="161">
        <f t="shared" si="8"/>
        <v>0</v>
      </c>
      <c r="AR129" s="13" t="s">
        <v>262</v>
      </c>
      <c r="AT129" s="13" t="s">
        <v>259</v>
      </c>
      <c r="AU129" s="13" t="s">
        <v>78</v>
      </c>
      <c r="AY129" s="13" t="s">
        <v>145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124</v>
      </c>
      <c r="BK129" s="101">
        <f t="shared" si="14"/>
        <v>0</v>
      </c>
      <c r="BL129" s="13" t="s">
        <v>207</v>
      </c>
      <c r="BM129" s="13" t="s">
        <v>337</v>
      </c>
    </row>
    <row r="130" spans="2:65" s="1" customFormat="1" ht="31.5" customHeight="1" x14ac:dyDescent="0.3">
      <c r="B130" s="126"/>
      <c r="C130" s="167" t="s">
        <v>190</v>
      </c>
      <c r="D130" s="167" t="s">
        <v>259</v>
      </c>
      <c r="E130" s="168" t="s">
        <v>338</v>
      </c>
      <c r="F130" s="258" t="s">
        <v>339</v>
      </c>
      <c r="G130" s="259"/>
      <c r="H130" s="259"/>
      <c r="I130" s="259"/>
      <c r="J130" s="169" t="s">
        <v>291</v>
      </c>
      <c r="K130" s="170">
        <v>2</v>
      </c>
      <c r="L130" s="260">
        <v>0</v>
      </c>
      <c r="M130" s="259"/>
      <c r="N130" s="261">
        <f t="shared" si="5"/>
        <v>0</v>
      </c>
      <c r="O130" s="240"/>
      <c r="P130" s="240"/>
      <c r="Q130" s="240"/>
      <c r="R130" s="128"/>
      <c r="T130" s="159" t="s">
        <v>3</v>
      </c>
      <c r="U130" s="39" t="s">
        <v>38</v>
      </c>
      <c r="V130" s="31"/>
      <c r="W130" s="160">
        <f t="shared" si="6"/>
        <v>0</v>
      </c>
      <c r="X130" s="160">
        <v>4.1000000000000002E-2</v>
      </c>
      <c r="Y130" s="160">
        <f t="shared" si="7"/>
        <v>8.2000000000000003E-2</v>
      </c>
      <c r="Z130" s="160">
        <v>0</v>
      </c>
      <c r="AA130" s="161">
        <f t="shared" si="8"/>
        <v>0</v>
      </c>
      <c r="AR130" s="13" t="s">
        <v>262</v>
      </c>
      <c r="AT130" s="13" t="s">
        <v>259</v>
      </c>
      <c r="AU130" s="13" t="s">
        <v>78</v>
      </c>
      <c r="AY130" s="13" t="s">
        <v>145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124</v>
      </c>
      <c r="BK130" s="101">
        <f t="shared" si="14"/>
        <v>0</v>
      </c>
      <c r="BL130" s="13" t="s">
        <v>207</v>
      </c>
      <c r="BM130" s="13" t="s">
        <v>340</v>
      </c>
    </row>
    <row r="131" spans="2:65" s="1" customFormat="1" ht="31.5" customHeight="1" x14ac:dyDescent="0.3">
      <c r="B131" s="126"/>
      <c r="C131" s="167" t="s">
        <v>194</v>
      </c>
      <c r="D131" s="167" t="s">
        <v>259</v>
      </c>
      <c r="E131" s="168" t="s">
        <v>341</v>
      </c>
      <c r="F131" s="258" t="s">
        <v>342</v>
      </c>
      <c r="G131" s="259"/>
      <c r="H131" s="259"/>
      <c r="I131" s="259"/>
      <c r="J131" s="169" t="s">
        <v>291</v>
      </c>
      <c r="K131" s="170">
        <v>4</v>
      </c>
      <c r="L131" s="260">
        <v>0</v>
      </c>
      <c r="M131" s="259"/>
      <c r="N131" s="261">
        <f t="shared" si="5"/>
        <v>0</v>
      </c>
      <c r="O131" s="240"/>
      <c r="P131" s="240"/>
      <c r="Q131" s="240"/>
      <c r="R131" s="128"/>
      <c r="T131" s="159" t="s">
        <v>3</v>
      </c>
      <c r="U131" s="39" t="s">
        <v>38</v>
      </c>
      <c r="V131" s="31"/>
      <c r="W131" s="160">
        <f t="shared" si="6"/>
        <v>0</v>
      </c>
      <c r="X131" s="160">
        <v>0.1</v>
      </c>
      <c r="Y131" s="160">
        <f t="shared" si="7"/>
        <v>0.4</v>
      </c>
      <c r="Z131" s="160">
        <v>0</v>
      </c>
      <c r="AA131" s="161">
        <f t="shared" si="8"/>
        <v>0</v>
      </c>
      <c r="AR131" s="13" t="s">
        <v>262</v>
      </c>
      <c r="AT131" s="13" t="s">
        <v>259</v>
      </c>
      <c r="AU131" s="13" t="s">
        <v>78</v>
      </c>
      <c r="AY131" s="13" t="s">
        <v>145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124</v>
      </c>
      <c r="BK131" s="101">
        <f t="shared" si="14"/>
        <v>0</v>
      </c>
      <c r="BL131" s="13" t="s">
        <v>207</v>
      </c>
      <c r="BM131" s="13" t="s">
        <v>343</v>
      </c>
    </row>
    <row r="132" spans="2:65" s="1" customFormat="1" ht="31.5" customHeight="1" x14ac:dyDescent="0.3">
      <c r="B132" s="126"/>
      <c r="C132" s="167" t="s">
        <v>199</v>
      </c>
      <c r="D132" s="167" t="s">
        <v>259</v>
      </c>
      <c r="E132" s="168" t="s">
        <v>344</v>
      </c>
      <c r="F132" s="258" t="s">
        <v>345</v>
      </c>
      <c r="G132" s="259"/>
      <c r="H132" s="259"/>
      <c r="I132" s="259"/>
      <c r="J132" s="169" t="s">
        <v>291</v>
      </c>
      <c r="K132" s="170">
        <v>3</v>
      </c>
      <c r="L132" s="260">
        <v>0</v>
      </c>
      <c r="M132" s="259"/>
      <c r="N132" s="261">
        <f t="shared" si="5"/>
        <v>0</v>
      </c>
      <c r="O132" s="240"/>
      <c r="P132" s="240"/>
      <c r="Q132" s="240"/>
      <c r="R132" s="128"/>
      <c r="T132" s="159" t="s">
        <v>3</v>
      </c>
      <c r="U132" s="39" t="s">
        <v>38</v>
      </c>
      <c r="V132" s="31"/>
      <c r="W132" s="160">
        <f t="shared" si="6"/>
        <v>0</v>
      </c>
      <c r="X132" s="160">
        <v>5.3999999999999999E-2</v>
      </c>
      <c r="Y132" s="160">
        <f t="shared" si="7"/>
        <v>0.16200000000000001</v>
      </c>
      <c r="Z132" s="160">
        <v>0</v>
      </c>
      <c r="AA132" s="161">
        <f t="shared" si="8"/>
        <v>0</v>
      </c>
      <c r="AR132" s="13" t="s">
        <v>262</v>
      </c>
      <c r="AT132" s="13" t="s">
        <v>259</v>
      </c>
      <c r="AU132" s="13" t="s">
        <v>78</v>
      </c>
      <c r="AY132" s="13" t="s">
        <v>145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124</v>
      </c>
      <c r="BK132" s="101">
        <f t="shared" si="14"/>
        <v>0</v>
      </c>
      <c r="BL132" s="13" t="s">
        <v>207</v>
      </c>
      <c r="BM132" s="13" t="s">
        <v>346</v>
      </c>
    </row>
    <row r="133" spans="2:65" s="1" customFormat="1" ht="31.5" customHeight="1" x14ac:dyDescent="0.3">
      <c r="B133" s="126"/>
      <c r="C133" s="167" t="s">
        <v>203</v>
      </c>
      <c r="D133" s="167" t="s">
        <v>259</v>
      </c>
      <c r="E133" s="168" t="s">
        <v>347</v>
      </c>
      <c r="F133" s="258" t="s">
        <v>348</v>
      </c>
      <c r="G133" s="259"/>
      <c r="H133" s="259"/>
      <c r="I133" s="259"/>
      <c r="J133" s="169" t="s">
        <v>291</v>
      </c>
      <c r="K133" s="170">
        <v>3</v>
      </c>
      <c r="L133" s="260">
        <v>0</v>
      </c>
      <c r="M133" s="259"/>
      <c r="N133" s="261">
        <f t="shared" si="5"/>
        <v>0</v>
      </c>
      <c r="O133" s="240"/>
      <c r="P133" s="240"/>
      <c r="Q133" s="240"/>
      <c r="R133" s="128"/>
      <c r="T133" s="159" t="s">
        <v>3</v>
      </c>
      <c r="U133" s="39" t="s">
        <v>38</v>
      </c>
      <c r="V133" s="31"/>
      <c r="W133" s="160">
        <f t="shared" si="6"/>
        <v>0</v>
      </c>
      <c r="X133" s="160">
        <v>0.11700000000000001</v>
      </c>
      <c r="Y133" s="160">
        <f t="shared" si="7"/>
        <v>0.35100000000000003</v>
      </c>
      <c r="Z133" s="160">
        <v>0</v>
      </c>
      <c r="AA133" s="161">
        <f t="shared" si="8"/>
        <v>0</v>
      </c>
      <c r="AR133" s="13" t="s">
        <v>262</v>
      </c>
      <c r="AT133" s="13" t="s">
        <v>259</v>
      </c>
      <c r="AU133" s="13" t="s">
        <v>78</v>
      </c>
      <c r="AY133" s="13" t="s">
        <v>145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124</v>
      </c>
      <c r="BK133" s="101">
        <f t="shared" si="14"/>
        <v>0</v>
      </c>
      <c r="BL133" s="13" t="s">
        <v>207</v>
      </c>
      <c r="BM133" s="13" t="s">
        <v>349</v>
      </c>
    </row>
    <row r="134" spans="2:65" s="1" customFormat="1" ht="31.5" customHeight="1" x14ac:dyDescent="0.3">
      <c r="B134" s="126"/>
      <c r="C134" s="167" t="s">
        <v>207</v>
      </c>
      <c r="D134" s="167" t="s">
        <v>259</v>
      </c>
      <c r="E134" s="168" t="s">
        <v>350</v>
      </c>
      <c r="F134" s="258" t="s">
        <v>351</v>
      </c>
      <c r="G134" s="259"/>
      <c r="H134" s="259"/>
      <c r="I134" s="259"/>
      <c r="J134" s="169" t="s">
        <v>291</v>
      </c>
      <c r="K134" s="170">
        <v>5</v>
      </c>
      <c r="L134" s="260">
        <v>0</v>
      </c>
      <c r="M134" s="259"/>
      <c r="N134" s="261">
        <f t="shared" si="5"/>
        <v>0</v>
      </c>
      <c r="O134" s="240"/>
      <c r="P134" s="240"/>
      <c r="Q134" s="240"/>
      <c r="R134" s="128"/>
      <c r="T134" s="159" t="s">
        <v>3</v>
      </c>
      <c r="U134" s="39" t="s">
        <v>38</v>
      </c>
      <c r="V134" s="31"/>
      <c r="W134" s="160">
        <f t="shared" si="6"/>
        <v>0</v>
      </c>
      <c r="X134" s="160">
        <v>0.11700000000000001</v>
      </c>
      <c r="Y134" s="160">
        <f t="shared" si="7"/>
        <v>0.58500000000000008</v>
      </c>
      <c r="Z134" s="160">
        <v>0</v>
      </c>
      <c r="AA134" s="161">
        <f t="shared" si="8"/>
        <v>0</v>
      </c>
      <c r="AR134" s="13" t="s">
        <v>262</v>
      </c>
      <c r="AT134" s="13" t="s">
        <v>259</v>
      </c>
      <c r="AU134" s="13" t="s">
        <v>78</v>
      </c>
      <c r="AY134" s="13" t="s">
        <v>145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124</v>
      </c>
      <c r="BK134" s="101">
        <f t="shared" si="14"/>
        <v>0</v>
      </c>
      <c r="BL134" s="13" t="s">
        <v>207</v>
      </c>
      <c r="BM134" s="13" t="s">
        <v>352</v>
      </c>
    </row>
    <row r="135" spans="2:65" s="1" customFormat="1" ht="31.5" customHeight="1" x14ac:dyDescent="0.3">
      <c r="B135" s="126"/>
      <c r="C135" s="167" t="s">
        <v>211</v>
      </c>
      <c r="D135" s="167" t="s">
        <v>259</v>
      </c>
      <c r="E135" s="168" t="s">
        <v>353</v>
      </c>
      <c r="F135" s="258" t="s">
        <v>354</v>
      </c>
      <c r="G135" s="259"/>
      <c r="H135" s="259"/>
      <c r="I135" s="259"/>
      <c r="J135" s="169" t="s">
        <v>291</v>
      </c>
      <c r="K135" s="170">
        <v>2</v>
      </c>
      <c r="L135" s="260">
        <v>0</v>
      </c>
      <c r="M135" s="259"/>
      <c r="N135" s="261">
        <f t="shared" si="5"/>
        <v>0</v>
      </c>
      <c r="O135" s="240"/>
      <c r="P135" s="240"/>
      <c r="Q135" s="240"/>
      <c r="R135" s="128"/>
      <c r="T135" s="159" t="s">
        <v>3</v>
      </c>
      <c r="U135" s="39" t="s">
        <v>38</v>
      </c>
      <c r="V135" s="31"/>
      <c r="W135" s="160">
        <f t="shared" si="6"/>
        <v>0</v>
      </c>
      <c r="X135" s="160">
        <v>0.11700000000000001</v>
      </c>
      <c r="Y135" s="160">
        <f t="shared" si="7"/>
        <v>0.23400000000000001</v>
      </c>
      <c r="Z135" s="160">
        <v>0</v>
      </c>
      <c r="AA135" s="161">
        <f t="shared" si="8"/>
        <v>0</v>
      </c>
      <c r="AR135" s="13" t="s">
        <v>262</v>
      </c>
      <c r="AT135" s="13" t="s">
        <v>259</v>
      </c>
      <c r="AU135" s="13" t="s">
        <v>78</v>
      </c>
      <c r="AY135" s="13" t="s">
        <v>145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124</v>
      </c>
      <c r="BK135" s="101">
        <f t="shared" si="14"/>
        <v>0</v>
      </c>
      <c r="BL135" s="13" t="s">
        <v>207</v>
      </c>
      <c r="BM135" s="13" t="s">
        <v>355</v>
      </c>
    </row>
    <row r="136" spans="2:65" s="1" customFormat="1" ht="31.5" customHeight="1" x14ac:dyDescent="0.3">
      <c r="B136" s="126"/>
      <c r="C136" s="155" t="s">
        <v>216</v>
      </c>
      <c r="D136" s="155" t="s">
        <v>146</v>
      </c>
      <c r="E136" s="156" t="s">
        <v>356</v>
      </c>
      <c r="F136" s="239" t="s">
        <v>357</v>
      </c>
      <c r="G136" s="240"/>
      <c r="H136" s="240"/>
      <c r="I136" s="240"/>
      <c r="J136" s="157" t="s">
        <v>291</v>
      </c>
      <c r="K136" s="158">
        <v>25</v>
      </c>
      <c r="L136" s="241">
        <v>0</v>
      </c>
      <c r="M136" s="240"/>
      <c r="N136" s="242">
        <f t="shared" si="5"/>
        <v>0</v>
      </c>
      <c r="O136" s="240"/>
      <c r="P136" s="240"/>
      <c r="Q136" s="240"/>
      <c r="R136" s="128"/>
      <c r="T136" s="159" t="s">
        <v>3</v>
      </c>
      <c r="U136" s="39" t="s">
        <v>38</v>
      </c>
      <c r="V136" s="31"/>
      <c r="W136" s="160">
        <f t="shared" si="6"/>
        <v>0</v>
      </c>
      <c r="X136" s="160">
        <v>0</v>
      </c>
      <c r="Y136" s="160">
        <f t="shared" si="7"/>
        <v>0</v>
      </c>
      <c r="Z136" s="160">
        <v>0</v>
      </c>
      <c r="AA136" s="161">
        <f t="shared" si="8"/>
        <v>0</v>
      </c>
      <c r="AR136" s="13" t="s">
        <v>207</v>
      </c>
      <c r="AT136" s="13" t="s">
        <v>146</v>
      </c>
      <c r="AU136" s="13" t="s">
        <v>78</v>
      </c>
      <c r="AY136" s="13" t="s">
        <v>145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124</v>
      </c>
      <c r="BK136" s="101">
        <f t="shared" si="14"/>
        <v>0</v>
      </c>
      <c r="BL136" s="13" t="s">
        <v>207</v>
      </c>
      <c r="BM136" s="13" t="s">
        <v>358</v>
      </c>
    </row>
    <row r="137" spans="2:65" s="1" customFormat="1" ht="44.25" customHeight="1" x14ac:dyDescent="0.3">
      <c r="B137" s="126"/>
      <c r="C137" s="167" t="s">
        <v>220</v>
      </c>
      <c r="D137" s="167" t="s">
        <v>259</v>
      </c>
      <c r="E137" s="168" t="s">
        <v>359</v>
      </c>
      <c r="F137" s="258" t="s">
        <v>360</v>
      </c>
      <c r="G137" s="259"/>
      <c r="H137" s="259"/>
      <c r="I137" s="259"/>
      <c r="J137" s="169" t="s">
        <v>197</v>
      </c>
      <c r="K137" s="170">
        <v>66.400000000000006</v>
      </c>
      <c r="L137" s="260">
        <v>0</v>
      </c>
      <c r="M137" s="259"/>
      <c r="N137" s="261">
        <f t="shared" si="5"/>
        <v>0</v>
      </c>
      <c r="O137" s="240"/>
      <c r="P137" s="240"/>
      <c r="Q137" s="240"/>
      <c r="R137" s="128"/>
      <c r="T137" s="159" t="s">
        <v>3</v>
      </c>
      <c r="U137" s="39" t="s">
        <v>38</v>
      </c>
      <c r="V137" s="31"/>
      <c r="W137" s="160">
        <f t="shared" si="6"/>
        <v>0</v>
      </c>
      <c r="X137" s="160">
        <v>0</v>
      </c>
      <c r="Y137" s="160">
        <f t="shared" si="7"/>
        <v>0</v>
      </c>
      <c r="Z137" s="160">
        <v>0</v>
      </c>
      <c r="AA137" s="161">
        <f t="shared" si="8"/>
        <v>0</v>
      </c>
      <c r="AR137" s="13" t="s">
        <v>262</v>
      </c>
      <c r="AT137" s="13" t="s">
        <v>259</v>
      </c>
      <c r="AU137" s="13" t="s">
        <v>78</v>
      </c>
      <c r="AY137" s="13" t="s">
        <v>145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124</v>
      </c>
      <c r="BK137" s="101">
        <f t="shared" si="14"/>
        <v>0</v>
      </c>
      <c r="BL137" s="13" t="s">
        <v>207</v>
      </c>
      <c r="BM137" s="13" t="s">
        <v>361</v>
      </c>
    </row>
    <row r="138" spans="2:65" s="1" customFormat="1" ht="31.5" customHeight="1" x14ac:dyDescent="0.3">
      <c r="B138" s="126"/>
      <c r="C138" s="167" t="s">
        <v>8</v>
      </c>
      <c r="D138" s="167" t="s">
        <v>259</v>
      </c>
      <c r="E138" s="168" t="s">
        <v>362</v>
      </c>
      <c r="F138" s="258" t="s">
        <v>363</v>
      </c>
      <c r="G138" s="259"/>
      <c r="H138" s="259"/>
      <c r="I138" s="259"/>
      <c r="J138" s="169" t="s">
        <v>291</v>
      </c>
      <c r="K138" s="170">
        <v>50</v>
      </c>
      <c r="L138" s="260">
        <v>0</v>
      </c>
      <c r="M138" s="259"/>
      <c r="N138" s="261">
        <f t="shared" si="5"/>
        <v>0</v>
      </c>
      <c r="O138" s="240"/>
      <c r="P138" s="240"/>
      <c r="Q138" s="240"/>
      <c r="R138" s="128"/>
      <c r="T138" s="159" t="s">
        <v>3</v>
      </c>
      <c r="U138" s="39" t="s">
        <v>38</v>
      </c>
      <c r="V138" s="31"/>
      <c r="W138" s="160">
        <f t="shared" si="6"/>
        <v>0</v>
      </c>
      <c r="X138" s="160">
        <v>0</v>
      </c>
      <c r="Y138" s="160">
        <f t="shared" si="7"/>
        <v>0</v>
      </c>
      <c r="Z138" s="160">
        <v>0</v>
      </c>
      <c r="AA138" s="161">
        <f t="shared" si="8"/>
        <v>0</v>
      </c>
      <c r="AR138" s="13" t="s">
        <v>262</v>
      </c>
      <c r="AT138" s="13" t="s">
        <v>259</v>
      </c>
      <c r="AU138" s="13" t="s">
        <v>78</v>
      </c>
      <c r="AY138" s="13" t="s">
        <v>145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3" t="s">
        <v>124</v>
      </c>
      <c r="BK138" s="101">
        <f t="shared" si="14"/>
        <v>0</v>
      </c>
      <c r="BL138" s="13" t="s">
        <v>207</v>
      </c>
      <c r="BM138" s="13" t="s">
        <v>364</v>
      </c>
    </row>
    <row r="139" spans="2:65" s="1" customFormat="1" ht="22.5" customHeight="1" x14ac:dyDescent="0.3">
      <c r="B139" s="126"/>
      <c r="C139" s="155" t="s">
        <v>227</v>
      </c>
      <c r="D139" s="155" t="s">
        <v>146</v>
      </c>
      <c r="E139" s="156" t="s">
        <v>365</v>
      </c>
      <c r="F139" s="239" t="s">
        <v>366</v>
      </c>
      <c r="G139" s="240"/>
      <c r="H139" s="240"/>
      <c r="I139" s="240"/>
      <c r="J139" s="157" t="s">
        <v>291</v>
      </c>
      <c r="K139" s="158">
        <v>3</v>
      </c>
      <c r="L139" s="241">
        <v>0</v>
      </c>
      <c r="M139" s="240"/>
      <c r="N139" s="242">
        <f t="shared" si="5"/>
        <v>0</v>
      </c>
      <c r="O139" s="240"/>
      <c r="P139" s="240"/>
      <c r="Q139" s="240"/>
      <c r="R139" s="128"/>
      <c r="T139" s="159" t="s">
        <v>3</v>
      </c>
      <c r="U139" s="39" t="s">
        <v>38</v>
      </c>
      <c r="V139" s="31"/>
      <c r="W139" s="160">
        <f t="shared" si="6"/>
        <v>0</v>
      </c>
      <c r="X139" s="160">
        <v>0</v>
      </c>
      <c r="Y139" s="160">
        <f t="shared" si="7"/>
        <v>0</v>
      </c>
      <c r="Z139" s="160">
        <v>0</v>
      </c>
      <c r="AA139" s="161">
        <f t="shared" si="8"/>
        <v>0</v>
      </c>
      <c r="AR139" s="13" t="s">
        <v>207</v>
      </c>
      <c r="AT139" s="13" t="s">
        <v>146</v>
      </c>
      <c r="AU139" s="13" t="s">
        <v>78</v>
      </c>
      <c r="AY139" s="13" t="s">
        <v>145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124</v>
      </c>
      <c r="BK139" s="101">
        <f t="shared" si="14"/>
        <v>0</v>
      </c>
      <c r="BL139" s="13" t="s">
        <v>207</v>
      </c>
      <c r="BM139" s="13" t="s">
        <v>367</v>
      </c>
    </row>
    <row r="140" spans="2:65" s="1" customFormat="1" ht="22.5" customHeight="1" x14ac:dyDescent="0.3">
      <c r="B140" s="126"/>
      <c r="C140" s="167" t="s">
        <v>231</v>
      </c>
      <c r="D140" s="167" t="s">
        <v>259</v>
      </c>
      <c r="E140" s="168" t="s">
        <v>368</v>
      </c>
      <c r="F140" s="258" t="s">
        <v>369</v>
      </c>
      <c r="G140" s="259"/>
      <c r="H140" s="259"/>
      <c r="I140" s="259"/>
      <c r="J140" s="169" t="s">
        <v>291</v>
      </c>
      <c r="K140" s="170">
        <v>2</v>
      </c>
      <c r="L140" s="260">
        <v>0</v>
      </c>
      <c r="M140" s="259"/>
      <c r="N140" s="261">
        <f t="shared" si="5"/>
        <v>0</v>
      </c>
      <c r="O140" s="240"/>
      <c r="P140" s="240"/>
      <c r="Q140" s="240"/>
      <c r="R140" s="128"/>
      <c r="T140" s="159" t="s">
        <v>3</v>
      </c>
      <c r="U140" s="39" t="s">
        <v>38</v>
      </c>
      <c r="V140" s="31"/>
      <c r="W140" s="160">
        <f t="shared" si="6"/>
        <v>0</v>
      </c>
      <c r="X140" s="160">
        <v>0</v>
      </c>
      <c r="Y140" s="160">
        <f t="shared" si="7"/>
        <v>0</v>
      </c>
      <c r="Z140" s="160">
        <v>0</v>
      </c>
      <c r="AA140" s="161">
        <f t="shared" si="8"/>
        <v>0</v>
      </c>
      <c r="AR140" s="13" t="s">
        <v>262</v>
      </c>
      <c r="AT140" s="13" t="s">
        <v>259</v>
      </c>
      <c r="AU140" s="13" t="s">
        <v>78</v>
      </c>
      <c r="AY140" s="13" t="s">
        <v>145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3" t="s">
        <v>124</v>
      </c>
      <c r="BK140" s="101">
        <f t="shared" si="14"/>
        <v>0</v>
      </c>
      <c r="BL140" s="13" t="s">
        <v>207</v>
      </c>
      <c r="BM140" s="13" t="s">
        <v>370</v>
      </c>
    </row>
    <row r="141" spans="2:65" s="1" customFormat="1" ht="22.5" customHeight="1" x14ac:dyDescent="0.3">
      <c r="B141" s="126"/>
      <c r="C141" s="167" t="s">
        <v>235</v>
      </c>
      <c r="D141" s="167" t="s">
        <v>259</v>
      </c>
      <c r="E141" s="168" t="s">
        <v>371</v>
      </c>
      <c r="F141" s="258" t="s">
        <v>372</v>
      </c>
      <c r="G141" s="259"/>
      <c r="H141" s="259"/>
      <c r="I141" s="259"/>
      <c r="J141" s="169" t="s">
        <v>291</v>
      </c>
      <c r="K141" s="170">
        <v>1</v>
      </c>
      <c r="L141" s="260">
        <v>0</v>
      </c>
      <c r="M141" s="259"/>
      <c r="N141" s="261">
        <f t="shared" si="5"/>
        <v>0</v>
      </c>
      <c r="O141" s="240"/>
      <c r="P141" s="240"/>
      <c r="Q141" s="240"/>
      <c r="R141" s="128"/>
      <c r="T141" s="159" t="s">
        <v>3</v>
      </c>
      <c r="U141" s="39" t="s">
        <v>38</v>
      </c>
      <c r="V141" s="31"/>
      <c r="W141" s="160">
        <f t="shared" si="6"/>
        <v>0</v>
      </c>
      <c r="X141" s="160">
        <v>0</v>
      </c>
      <c r="Y141" s="160">
        <f t="shared" si="7"/>
        <v>0</v>
      </c>
      <c r="Z141" s="160">
        <v>0</v>
      </c>
      <c r="AA141" s="161">
        <f t="shared" si="8"/>
        <v>0</v>
      </c>
      <c r="AR141" s="13" t="s">
        <v>262</v>
      </c>
      <c r="AT141" s="13" t="s">
        <v>259</v>
      </c>
      <c r="AU141" s="13" t="s">
        <v>78</v>
      </c>
      <c r="AY141" s="13" t="s">
        <v>145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124</v>
      </c>
      <c r="BK141" s="101">
        <f t="shared" si="14"/>
        <v>0</v>
      </c>
      <c r="BL141" s="13" t="s">
        <v>207</v>
      </c>
      <c r="BM141" s="13" t="s">
        <v>373</v>
      </c>
    </row>
    <row r="142" spans="2:65" s="1" customFormat="1" ht="31.5" customHeight="1" x14ac:dyDescent="0.3">
      <c r="B142" s="126"/>
      <c r="C142" s="155" t="s">
        <v>239</v>
      </c>
      <c r="D142" s="155" t="s">
        <v>146</v>
      </c>
      <c r="E142" s="156" t="s">
        <v>374</v>
      </c>
      <c r="F142" s="239" t="s">
        <v>375</v>
      </c>
      <c r="G142" s="240"/>
      <c r="H142" s="240"/>
      <c r="I142" s="240"/>
      <c r="J142" s="157" t="s">
        <v>149</v>
      </c>
      <c r="K142" s="158">
        <v>18.48</v>
      </c>
      <c r="L142" s="241">
        <v>0</v>
      </c>
      <c r="M142" s="240"/>
      <c r="N142" s="242">
        <f t="shared" si="5"/>
        <v>0</v>
      </c>
      <c r="O142" s="240"/>
      <c r="P142" s="240"/>
      <c r="Q142" s="240"/>
      <c r="R142" s="128"/>
      <c r="T142" s="159" t="s">
        <v>3</v>
      </c>
      <c r="U142" s="39" t="s">
        <v>38</v>
      </c>
      <c r="V142" s="31"/>
      <c r="W142" s="160">
        <f t="shared" si="6"/>
        <v>0</v>
      </c>
      <c r="X142" s="160">
        <v>0</v>
      </c>
      <c r="Y142" s="160">
        <f t="shared" si="7"/>
        <v>0</v>
      </c>
      <c r="Z142" s="160">
        <v>0</v>
      </c>
      <c r="AA142" s="161">
        <f t="shared" si="8"/>
        <v>0</v>
      </c>
      <c r="AR142" s="13" t="s">
        <v>207</v>
      </c>
      <c r="AT142" s="13" t="s">
        <v>146</v>
      </c>
      <c r="AU142" s="13" t="s">
        <v>78</v>
      </c>
      <c r="AY142" s="13" t="s">
        <v>145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124</v>
      </c>
      <c r="BK142" s="101">
        <f t="shared" si="14"/>
        <v>0</v>
      </c>
      <c r="BL142" s="13" t="s">
        <v>207</v>
      </c>
      <c r="BM142" s="13" t="s">
        <v>376</v>
      </c>
    </row>
    <row r="143" spans="2:65" s="1" customFormat="1" ht="31.5" customHeight="1" x14ac:dyDescent="0.3">
      <c r="B143" s="126"/>
      <c r="C143" s="155" t="s">
        <v>243</v>
      </c>
      <c r="D143" s="155" t="s">
        <v>146</v>
      </c>
      <c r="E143" s="156" t="s">
        <v>377</v>
      </c>
      <c r="F143" s="239" t="s">
        <v>378</v>
      </c>
      <c r="G143" s="240"/>
      <c r="H143" s="240"/>
      <c r="I143" s="240"/>
      <c r="J143" s="157" t="s">
        <v>214</v>
      </c>
      <c r="K143" s="158">
        <v>4.5170000000000003</v>
      </c>
      <c r="L143" s="241">
        <v>0</v>
      </c>
      <c r="M143" s="240"/>
      <c r="N143" s="242">
        <f t="shared" si="5"/>
        <v>0</v>
      </c>
      <c r="O143" s="240"/>
      <c r="P143" s="240"/>
      <c r="Q143" s="240"/>
      <c r="R143" s="128"/>
      <c r="T143" s="159" t="s">
        <v>3</v>
      </c>
      <c r="U143" s="39" t="s">
        <v>38</v>
      </c>
      <c r="V143" s="31"/>
      <c r="W143" s="160">
        <f t="shared" si="6"/>
        <v>0</v>
      </c>
      <c r="X143" s="160">
        <v>0</v>
      </c>
      <c r="Y143" s="160">
        <f t="shared" si="7"/>
        <v>0</v>
      </c>
      <c r="Z143" s="160">
        <v>0</v>
      </c>
      <c r="AA143" s="161">
        <f t="shared" si="8"/>
        <v>0</v>
      </c>
      <c r="AR143" s="13" t="s">
        <v>207</v>
      </c>
      <c r="AT143" s="13" t="s">
        <v>146</v>
      </c>
      <c r="AU143" s="13" t="s">
        <v>78</v>
      </c>
      <c r="AY143" s="13" t="s">
        <v>145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3" t="s">
        <v>124</v>
      </c>
      <c r="BK143" s="101">
        <f t="shared" si="14"/>
        <v>0</v>
      </c>
      <c r="BL143" s="13" t="s">
        <v>207</v>
      </c>
      <c r="BM143" s="13" t="s">
        <v>379</v>
      </c>
    </row>
    <row r="144" spans="2:65" s="1" customFormat="1" ht="49.9" customHeight="1" x14ac:dyDescent="0.35">
      <c r="B144" s="30"/>
      <c r="C144" s="31"/>
      <c r="D144" s="146" t="s">
        <v>251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256">
        <f t="shared" ref="N144:N149" si="15">BK144</f>
        <v>0</v>
      </c>
      <c r="O144" s="257"/>
      <c r="P144" s="257"/>
      <c r="Q144" s="257"/>
      <c r="R144" s="32"/>
      <c r="T144" s="69"/>
      <c r="U144" s="31"/>
      <c r="V144" s="31"/>
      <c r="W144" s="31"/>
      <c r="X144" s="31"/>
      <c r="Y144" s="31"/>
      <c r="Z144" s="31"/>
      <c r="AA144" s="70"/>
      <c r="AT144" s="13" t="s">
        <v>70</v>
      </c>
      <c r="AU144" s="13" t="s">
        <v>71</v>
      </c>
      <c r="AY144" s="13" t="s">
        <v>252</v>
      </c>
      <c r="BK144" s="101">
        <f>SUM(BK145:BK149)</f>
        <v>0</v>
      </c>
    </row>
    <row r="145" spans="2:63" s="1" customFormat="1" ht="22.35" customHeight="1" x14ac:dyDescent="0.3">
      <c r="B145" s="30"/>
      <c r="C145" s="162" t="s">
        <v>3</v>
      </c>
      <c r="D145" s="162" t="s">
        <v>146</v>
      </c>
      <c r="E145" s="163" t="s">
        <v>3</v>
      </c>
      <c r="F145" s="243" t="s">
        <v>3</v>
      </c>
      <c r="G145" s="244"/>
      <c r="H145" s="244"/>
      <c r="I145" s="244"/>
      <c r="J145" s="164" t="s">
        <v>3</v>
      </c>
      <c r="K145" s="165"/>
      <c r="L145" s="241"/>
      <c r="M145" s="245"/>
      <c r="N145" s="246">
        <f t="shared" si="15"/>
        <v>0</v>
      </c>
      <c r="O145" s="245"/>
      <c r="P145" s="245"/>
      <c r="Q145" s="245"/>
      <c r="R145" s="32"/>
      <c r="T145" s="159" t="s">
        <v>3</v>
      </c>
      <c r="U145" s="166" t="s">
        <v>38</v>
      </c>
      <c r="V145" s="31"/>
      <c r="W145" s="31"/>
      <c r="X145" s="31"/>
      <c r="Y145" s="31"/>
      <c r="Z145" s="31"/>
      <c r="AA145" s="70"/>
      <c r="AT145" s="13" t="s">
        <v>252</v>
      </c>
      <c r="AU145" s="13" t="s">
        <v>78</v>
      </c>
      <c r="AY145" s="13" t="s">
        <v>252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3" t="s">
        <v>124</v>
      </c>
      <c r="BK145" s="101">
        <f>L145*K145</f>
        <v>0</v>
      </c>
    </row>
    <row r="146" spans="2:63" s="1" customFormat="1" ht="22.35" customHeight="1" x14ac:dyDescent="0.3">
      <c r="B146" s="30"/>
      <c r="C146" s="162" t="s">
        <v>3</v>
      </c>
      <c r="D146" s="162" t="s">
        <v>146</v>
      </c>
      <c r="E146" s="163" t="s">
        <v>3</v>
      </c>
      <c r="F146" s="243" t="s">
        <v>3</v>
      </c>
      <c r="G146" s="244"/>
      <c r="H146" s="244"/>
      <c r="I146" s="244"/>
      <c r="J146" s="164" t="s">
        <v>3</v>
      </c>
      <c r="K146" s="165"/>
      <c r="L146" s="241"/>
      <c r="M146" s="245"/>
      <c r="N146" s="246">
        <f t="shared" si="15"/>
        <v>0</v>
      </c>
      <c r="O146" s="245"/>
      <c r="P146" s="245"/>
      <c r="Q146" s="245"/>
      <c r="R146" s="32"/>
      <c r="T146" s="159" t="s">
        <v>3</v>
      </c>
      <c r="U146" s="166" t="s">
        <v>38</v>
      </c>
      <c r="V146" s="31"/>
      <c r="W146" s="31"/>
      <c r="X146" s="31"/>
      <c r="Y146" s="31"/>
      <c r="Z146" s="31"/>
      <c r="AA146" s="70"/>
      <c r="AT146" s="13" t="s">
        <v>252</v>
      </c>
      <c r="AU146" s="13" t="s">
        <v>78</v>
      </c>
      <c r="AY146" s="13" t="s">
        <v>252</v>
      </c>
      <c r="BE146" s="101">
        <f>IF(U146="základná",N146,0)</f>
        <v>0</v>
      </c>
      <c r="BF146" s="101">
        <f>IF(U146="znížená",N146,0)</f>
        <v>0</v>
      </c>
      <c r="BG146" s="101">
        <f>IF(U146="zákl. prenesená",N146,0)</f>
        <v>0</v>
      </c>
      <c r="BH146" s="101">
        <f>IF(U146="zníž. prenesená",N146,0)</f>
        <v>0</v>
      </c>
      <c r="BI146" s="101">
        <f>IF(U146="nulová",N146,0)</f>
        <v>0</v>
      </c>
      <c r="BJ146" s="13" t="s">
        <v>124</v>
      </c>
      <c r="BK146" s="101">
        <f>L146*K146</f>
        <v>0</v>
      </c>
    </row>
    <row r="147" spans="2:63" s="1" customFormat="1" ht="22.35" customHeight="1" x14ac:dyDescent="0.3">
      <c r="B147" s="30"/>
      <c r="C147" s="162" t="s">
        <v>3</v>
      </c>
      <c r="D147" s="162" t="s">
        <v>146</v>
      </c>
      <c r="E147" s="163" t="s">
        <v>3</v>
      </c>
      <c r="F147" s="243" t="s">
        <v>3</v>
      </c>
      <c r="G147" s="244"/>
      <c r="H147" s="244"/>
      <c r="I147" s="244"/>
      <c r="J147" s="164" t="s">
        <v>3</v>
      </c>
      <c r="K147" s="165"/>
      <c r="L147" s="241"/>
      <c r="M147" s="245"/>
      <c r="N147" s="246">
        <f t="shared" si="15"/>
        <v>0</v>
      </c>
      <c r="O147" s="245"/>
      <c r="P147" s="245"/>
      <c r="Q147" s="245"/>
      <c r="R147" s="32"/>
      <c r="T147" s="159" t="s">
        <v>3</v>
      </c>
      <c r="U147" s="166" t="s">
        <v>38</v>
      </c>
      <c r="V147" s="31"/>
      <c r="W147" s="31"/>
      <c r="X147" s="31"/>
      <c r="Y147" s="31"/>
      <c r="Z147" s="31"/>
      <c r="AA147" s="70"/>
      <c r="AT147" s="13" t="s">
        <v>252</v>
      </c>
      <c r="AU147" s="13" t="s">
        <v>78</v>
      </c>
      <c r="AY147" s="13" t="s">
        <v>252</v>
      </c>
      <c r="BE147" s="101">
        <f>IF(U147="základná",N147,0)</f>
        <v>0</v>
      </c>
      <c r="BF147" s="101">
        <f>IF(U147="znížená",N147,0)</f>
        <v>0</v>
      </c>
      <c r="BG147" s="101">
        <f>IF(U147="zákl. prenesená",N147,0)</f>
        <v>0</v>
      </c>
      <c r="BH147" s="101">
        <f>IF(U147="zníž. prenesená",N147,0)</f>
        <v>0</v>
      </c>
      <c r="BI147" s="101">
        <f>IF(U147="nulová",N147,0)</f>
        <v>0</v>
      </c>
      <c r="BJ147" s="13" t="s">
        <v>124</v>
      </c>
      <c r="BK147" s="101">
        <f>L147*K147</f>
        <v>0</v>
      </c>
    </row>
    <row r="148" spans="2:63" s="1" customFormat="1" ht="22.35" customHeight="1" x14ac:dyDescent="0.3">
      <c r="B148" s="30"/>
      <c r="C148" s="162" t="s">
        <v>3</v>
      </c>
      <c r="D148" s="162" t="s">
        <v>146</v>
      </c>
      <c r="E148" s="163" t="s">
        <v>3</v>
      </c>
      <c r="F148" s="243" t="s">
        <v>3</v>
      </c>
      <c r="G148" s="244"/>
      <c r="H148" s="244"/>
      <c r="I148" s="244"/>
      <c r="J148" s="164" t="s">
        <v>3</v>
      </c>
      <c r="K148" s="165"/>
      <c r="L148" s="241"/>
      <c r="M148" s="245"/>
      <c r="N148" s="246">
        <f t="shared" si="15"/>
        <v>0</v>
      </c>
      <c r="O148" s="245"/>
      <c r="P148" s="245"/>
      <c r="Q148" s="245"/>
      <c r="R148" s="32"/>
      <c r="T148" s="159" t="s">
        <v>3</v>
      </c>
      <c r="U148" s="166" t="s">
        <v>38</v>
      </c>
      <c r="V148" s="31"/>
      <c r="W148" s="31"/>
      <c r="X148" s="31"/>
      <c r="Y148" s="31"/>
      <c r="Z148" s="31"/>
      <c r="AA148" s="70"/>
      <c r="AT148" s="13" t="s">
        <v>252</v>
      </c>
      <c r="AU148" s="13" t="s">
        <v>78</v>
      </c>
      <c r="AY148" s="13" t="s">
        <v>252</v>
      </c>
      <c r="BE148" s="101">
        <f>IF(U148="základná",N148,0)</f>
        <v>0</v>
      </c>
      <c r="BF148" s="101">
        <f>IF(U148="znížená",N148,0)</f>
        <v>0</v>
      </c>
      <c r="BG148" s="101">
        <f>IF(U148="zákl. prenesená",N148,0)</f>
        <v>0</v>
      </c>
      <c r="BH148" s="101">
        <f>IF(U148="zníž. prenesená",N148,0)</f>
        <v>0</v>
      </c>
      <c r="BI148" s="101">
        <f>IF(U148="nulová",N148,0)</f>
        <v>0</v>
      </c>
      <c r="BJ148" s="13" t="s">
        <v>124</v>
      </c>
      <c r="BK148" s="101">
        <f>L148*K148</f>
        <v>0</v>
      </c>
    </row>
    <row r="149" spans="2:63" s="1" customFormat="1" ht="22.35" customHeight="1" x14ac:dyDescent="0.3">
      <c r="B149" s="30"/>
      <c r="C149" s="162" t="s">
        <v>3</v>
      </c>
      <c r="D149" s="162" t="s">
        <v>146</v>
      </c>
      <c r="E149" s="163" t="s">
        <v>3</v>
      </c>
      <c r="F149" s="243" t="s">
        <v>3</v>
      </c>
      <c r="G149" s="244"/>
      <c r="H149" s="244"/>
      <c r="I149" s="244"/>
      <c r="J149" s="164" t="s">
        <v>3</v>
      </c>
      <c r="K149" s="165"/>
      <c r="L149" s="241"/>
      <c r="M149" s="245"/>
      <c r="N149" s="246">
        <f t="shared" si="15"/>
        <v>0</v>
      </c>
      <c r="O149" s="245"/>
      <c r="P149" s="245"/>
      <c r="Q149" s="245"/>
      <c r="R149" s="32"/>
      <c r="T149" s="159" t="s">
        <v>3</v>
      </c>
      <c r="U149" s="166" t="s">
        <v>38</v>
      </c>
      <c r="V149" s="51"/>
      <c r="W149" s="51"/>
      <c r="X149" s="51"/>
      <c r="Y149" s="51"/>
      <c r="Z149" s="51"/>
      <c r="AA149" s="53"/>
      <c r="AT149" s="13" t="s">
        <v>252</v>
      </c>
      <c r="AU149" s="13" t="s">
        <v>78</v>
      </c>
      <c r="AY149" s="13" t="s">
        <v>252</v>
      </c>
      <c r="BE149" s="101">
        <f>IF(U149="základná",N149,0)</f>
        <v>0</v>
      </c>
      <c r="BF149" s="101">
        <f>IF(U149="znížená",N149,0)</f>
        <v>0</v>
      </c>
      <c r="BG149" s="101">
        <f>IF(U149="zákl. prenesená",N149,0)</f>
        <v>0</v>
      </c>
      <c r="BH149" s="101">
        <f>IF(U149="zníž. prenesená",N149,0)</f>
        <v>0</v>
      </c>
      <c r="BI149" s="101">
        <f>IF(U149="nulová",N149,0)</f>
        <v>0</v>
      </c>
      <c r="BJ149" s="13" t="s">
        <v>124</v>
      </c>
      <c r="BK149" s="101">
        <f>L149*K149</f>
        <v>0</v>
      </c>
    </row>
    <row r="150" spans="2:63" s="1" customFormat="1" ht="6.95" customHeight="1" x14ac:dyDescent="0.3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6"/>
    </row>
  </sheetData>
  <mergeCells count="157">
    <mergeCell ref="H1:K1"/>
    <mergeCell ref="S2:AC2"/>
    <mergeCell ref="F148:I148"/>
    <mergeCell ref="L148:M148"/>
    <mergeCell ref="N148:Q148"/>
    <mergeCell ref="F149:I149"/>
    <mergeCell ref="L149:M149"/>
    <mergeCell ref="N149:Q149"/>
    <mergeCell ref="N117:Q117"/>
    <mergeCell ref="N118:Q118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M111:P111"/>
    <mergeCell ref="M113:Q113"/>
    <mergeCell ref="M114:Q114"/>
    <mergeCell ref="F116:I116"/>
    <mergeCell ref="L116:M116"/>
    <mergeCell ref="N116:Q116"/>
    <mergeCell ref="F119:I119"/>
    <mergeCell ref="L119:M119"/>
    <mergeCell ref="N119:Q119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45:D150">
      <formula1>"K,M"</formula1>
    </dataValidation>
    <dataValidation type="list" allowBlank="1" showInputMessage="1" showErrorMessage="1" error="Povolené sú hodnoty základná, znížená, nulová." sqref="U145:U150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6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3"/>
  <sheetViews>
    <sheetView showGridLines="0" tabSelected="1" workbookViewId="0">
      <pane ySplit="1" topLeftCell="A3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6"/>
      <c r="B1" s="173"/>
      <c r="C1" s="173"/>
      <c r="D1" s="174" t="s">
        <v>1</v>
      </c>
      <c r="E1" s="173"/>
      <c r="F1" s="173" t="s">
        <v>540</v>
      </c>
      <c r="G1" s="173"/>
      <c r="H1" s="247" t="s">
        <v>541</v>
      </c>
      <c r="I1" s="247"/>
      <c r="J1" s="247"/>
      <c r="K1" s="247"/>
      <c r="L1" s="173" t="s">
        <v>542</v>
      </c>
      <c r="M1" s="173"/>
      <c r="N1" s="173"/>
      <c r="O1" s="174" t="s">
        <v>104</v>
      </c>
      <c r="P1" s="173"/>
      <c r="Q1" s="173"/>
      <c r="R1" s="173"/>
      <c r="S1" s="173" t="s">
        <v>543</v>
      </c>
      <c r="T1" s="173"/>
      <c r="U1" s="177"/>
      <c r="V1" s="177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8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16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3" t="s">
        <v>88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71</v>
      </c>
    </row>
    <row r="4" spans="1:66" ht="36.950000000000003" customHeight="1" x14ac:dyDescent="0.3">
      <c r="B4" s="17"/>
      <c r="C4" s="180" t="s">
        <v>105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16</v>
      </c>
      <c r="E6" s="18"/>
      <c r="F6" s="220" t="str">
        <f>'Rekapitulácia stavby'!K6</f>
        <v>Viacúčelová budova kultúrneho domu - stavebné úpravy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"/>
      <c r="R6" s="19"/>
    </row>
    <row r="7" spans="1:66" s="1" customFormat="1" ht="32.85" customHeight="1" x14ac:dyDescent="0.3">
      <c r="B7" s="30"/>
      <c r="C7" s="31"/>
      <c r="D7" s="24" t="s">
        <v>106</v>
      </c>
      <c r="E7" s="31"/>
      <c r="F7" s="186" t="s">
        <v>380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21" t="str">
        <f>'Rekapitulácia stavby'!AN8</f>
        <v>26. 10. 2017</v>
      </c>
      <c r="P9" s="199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85" t="str">
        <f>IF('Rekapitulácia stavby'!AN10="","",'Rekapitulácia stavby'!AN10)</f>
        <v/>
      </c>
      <c r="P11" s="199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25</v>
      </c>
      <c r="N12" s="31"/>
      <c r="O12" s="185" t="str">
        <f>IF('Rekapitulácia stavby'!AN11="","",'Rekapitulácia stavby'!AN11)</f>
        <v/>
      </c>
      <c r="P12" s="199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26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22" t="str">
        <f>IF('Rekapitulácia stavby'!AN13="","",'Rekapitulácia stavby'!AN13)</f>
        <v>Vyplň údaj</v>
      </c>
      <c r="P14" s="199"/>
      <c r="Q14" s="31"/>
      <c r="R14" s="32"/>
    </row>
    <row r="15" spans="1:66" s="1" customFormat="1" ht="18" customHeight="1" x14ac:dyDescent="0.3">
      <c r="B15" s="30"/>
      <c r="C15" s="31"/>
      <c r="D15" s="31"/>
      <c r="E15" s="222" t="str">
        <f>IF('Rekapitulácia stavby'!E14="","",'Rekapitulácia stavby'!E14)</f>
        <v>Vyplň údaj</v>
      </c>
      <c r="F15" s="199"/>
      <c r="G15" s="199"/>
      <c r="H15" s="199"/>
      <c r="I15" s="199"/>
      <c r="J15" s="199"/>
      <c r="K15" s="199"/>
      <c r="L15" s="199"/>
      <c r="M15" s="25" t="s">
        <v>25</v>
      </c>
      <c r="N15" s="31"/>
      <c r="O15" s="222" t="str">
        <f>IF('Rekapitulácia stavby'!AN14="","",'Rekapitulácia stavby'!AN14)</f>
        <v>Vyplň údaj</v>
      </c>
      <c r="P15" s="199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28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85" t="str">
        <f>IF('Rekapitulácia stavby'!AN16="","",'Rekapitulácia stavby'!AN16)</f>
        <v/>
      </c>
      <c r="P17" s="199"/>
      <c r="Q17" s="31"/>
      <c r="R17" s="32"/>
    </row>
    <row r="18" spans="2:18" s="1" customFormat="1" ht="18" customHeight="1" x14ac:dyDescent="0.3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25</v>
      </c>
      <c r="N18" s="31"/>
      <c r="O18" s="185" t="str">
        <f>IF('Rekapitulácia stavby'!AN17="","",'Rekapitulácia stavby'!AN17)</f>
        <v/>
      </c>
      <c r="P18" s="199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30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85" t="str">
        <f>IF('Rekapitulácia stavby'!AN19="","",'Rekapitulácia stavby'!AN19)</f>
        <v/>
      </c>
      <c r="P20" s="199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25</v>
      </c>
      <c r="N21" s="31"/>
      <c r="O21" s="185" t="str">
        <f>IF('Rekapitulácia stavby'!AN20="","",'Rekapitulácia stavby'!AN20)</f>
        <v/>
      </c>
      <c r="P21" s="199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8" t="s">
        <v>3</v>
      </c>
      <c r="F24" s="199"/>
      <c r="G24" s="199"/>
      <c r="H24" s="199"/>
      <c r="I24" s="199"/>
      <c r="J24" s="199"/>
      <c r="K24" s="199"/>
      <c r="L24" s="199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108</v>
      </c>
      <c r="E27" s="31"/>
      <c r="F27" s="31"/>
      <c r="G27" s="31"/>
      <c r="H27" s="31"/>
      <c r="I27" s="31"/>
      <c r="J27" s="31"/>
      <c r="K27" s="31"/>
      <c r="L27" s="31"/>
      <c r="M27" s="189">
        <f>N88</f>
        <v>0</v>
      </c>
      <c r="N27" s="199"/>
      <c r="O27" s="199"/>
      <c r="P27" s="199"/>
      <c r="Q27" s="31"/>
      <c r="R27" s="32"/>
    </row>
    <row r="28" spans="2:18" s="1" customFormat="1" ht="14.45" customHeight="1" x14ac:dyDescent="0.3">
      <c r="B28" s="30"/>
      <c r="C28" s="31"/>
      <c r="D28" s="29" t="s">
        <v>98</v>
      </c>
      <c r="E28" s="31"/>
      <c r="F28" s="31"/>
      <c r="G28" s="31"/>
      <c r="H28" s="31"/>
      <c r="I28" s="31"/>
      <c r="J28" s="31"/>
      <c r="K28" s="31"/>
      <c r="L28" s="31"/>
      <c r="M28" s="189">
        <f>N94</f>
        <v>0</v>
      </c>
      <c r="N28" s="199"/>
      <c r="O28" s="199"/>
      <c r="P28" s="199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34</v>
      </c>
      <c r="E30" s="31"/>
      <c r="F30" s="31"/>
      <c r="G30" s="31"/>
      <c r="H30" s="31"/>
      <c r="I30" s="31"/>
      <c r="J30" s="31"/>
      <c r="K30" s="31"/>
      <c r="L30" s="31"/>
      <c r="M30" s="223">
        <f>ROUND(M27+M28,2)</f>
        <v>0</v>
      </c>
      <c r="N30" s="199"/>
      <c r="O30" s="199"/>
      <c r="P30" s="199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35</v>
      </c>
      <c r="E32" s="37" t="s">
        <v>36</v>
      </c>
      <c r="F32" s="38">
        <v>0.2</v>
      </c>
      <c r="G32" s="112" t="s">
        <v>37</v>
      </c>
      <c r="H32" s="224">
        <f>ROUND((((SUM(BE94:BE101)+SUM(BE119:BE136))+SUM(BE138:BE142))),2)</f>
        <v>0</v>
      </c>
      <c r="I32" s="199"/>
      <c r="J32" s="199"/>
      <c r="K32" s="31"/>
      <c r="L32" s="31"/>
      <c r="M32" s="224">
        <f>ROUND(((ROUND((SUM(BE94:BE101)+SUM(BE119:BE136)), 2)*F32)+SUM(BE138:BE142)*F32),2)</f>
        <v>0</v>
      </c>
      <c r="N32" s="199"/>
      <c r="O32" s="199"/>
      <c r="P32" s="199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38</v>
      </c>
      <c r="F33" s="38">
        <v>0.2</v>
      </c>
      <c r="G33" s="112" t="s">
        <v>37</v>
      </c>
      <c r="H33" s="224">
        <f>ROUND((((SUM(BF94:BF101)+SUM(BF119:BF136))+SUM(BF138:BF142))),2)</f>
        <v>0</v>
      </c>
      <c r="I33" s="199"/>
      <c r="J33" s="199"/>
      <c r="K33" s="31"/>
      <c r="L33" s="31"/>
      <c r="M33" s="224">
        <f>ROUND(((ROUND((SUM(BF94:BF101)+SUM(BF119:BF136)), 2)*F33)+SUM(BF138:BF142)*F33),2)</f>
        <v>0</v>
      </c>
      <c r="N33" s="199"/>
      <c r="O33" s="199"/>
      <c r="P33" s="199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39</v>
      </c>
      <c r="F34" s="38">
        <v>0.2</v>
      </c>
      <c r="G34" s="112" t="s">
        <v>37</v>
      </c>
      <c r="H34" s="224">
        <f>ROUND((((SUM(BG94:BG101)+SUM(BG119:BG136))+SUM(BG138:BG142))),2)</f>
        <v>0</v>
      </c>
      <c r="I34" s="199"/>
      <c r="J34" s="199"/>
      <c r="K34" s="31"/>
      <c r="L34" s="31"/>
      <c r="M34" s="224">
        <v>0</v>
      </c>
      <c r="N34" s="199"/>
      <c r="O34" s="199"/>
      <c r="P34" s="199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40</v>
      </c>
      <c r="F35" s="38">
        <v>0.2</v>
      </c>
      <c r="G35" s="112" t="s">
        <v>37</v>
      </c>
      <c r="H35" s="224">
        <f>ROUND((((SUM(BH94:BH101)+SUM(BH119:BH136))+SUM(BH138:BH142))),2)</f>
        <v>0</v>
      </c>
      <c r="I35" s="199"/>
      <c r="J35" s="199"/>
      <c r="K35" s="31"/>
      <c r="L35" s="31"/>
      <c r="M35" s="224">
        <v>0</v>
      </c>
      <c r="N35" s="199"/>
      <c r="O35" s="199"/>
      <c r="P35" s="199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41</v>
      </c>
      <c r="F36" s="38">
        <v>0</v>
      </c>
      <c r="G36" s="112" t="s">
        <v>37</v>
      </c>
      <c r="H36" s="224">
        <f>ROUND((((SUM(BI94:BI101)+SUM(BI119:BI136))+SUM(BI138:BI142))),2)</f>
        <v>0</v>
      </c>
      <c r="I36" s="199"/>
      <c r="J36" s="199"/>
      <c r="K36" s="31"/>
      <c r="L36" s="31"/>
      <c r="M36" s="224">
        <v>0</v>
      </c>
      <c r="N36" s="199"/>
      <c r="O36" s="199"/>
      <c r="P36" s="199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42</v>
      </c>
      <c r="E38" s="71"/>
      <c r="F38" s="71"/>
      <c r="G38" s="114" t="s">
        <v>43</v>
      </c>
      <c r="H38" s="115" t="s">
        <v>44</v>
      </c>
      <c r="I38" s="71"/>
      <c r="J38" s="71"/>
      <c r="K38" s="71"/>
      <c r="L38" s="225">
        <f>SUM(M30:M36)</f>
        <v>0</v>
      </c>
      <c r="M38" s="207"/>
      <c r="N38" s="207"/>
      <c r="O38" s="207"/>
      <c r="P38" s="209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45</v>
      </c>
      <c r="E50" s="46"/>
      <c r="F50" s="46"/>
      <c r="G50" s="46"/>
      <c r="H50" s="47"/>
      <c r="I50" s="31"/>
      <c r="J50" s="45" t="s">
        <v>46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47</v>
      </c>
      <c r="E59" s="51"/>
      <c r="F59" s="51"/>
      <c r="G59" s="52" t="s">
        <v>48</v>
      </c>
      <c r="H59" s="53"/>
      <c r="I59" s="31"/>
      <c r="J59" s="50" t="s">
        <v>47</v>
      </c>
      <c r="K59" s="51"/>
      <c r="L59" s="51"/>
      <c r="M59" s="51"/>
      <c r="N59" s="52" t="s">
        <v>48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49</v>
      </c>
      <c r="E61" s="46"/>
      <c r="F61" s="46"/>
      <c r="G61" s="46"/>
      <c r="H61" s="47"/>
      <c r="I61" s="31"/>
      <c r="J61" s="45" t="s">
        <v>50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47</v>
      </c>
      <c r="E70" s="51"/>
      <c r="F70" s="51"/>
      <c r="G70" s="52" t="s">
        <v>48</v>
      </c>
      <c r="H70" s="53"/>
      <c r="I70" s="31"/>
      <c r="J70" s="50" t="s">
        <v>47</v>
      </c>
      <c r="K70" s="51"/>
      <c r="L70" s="51"/>
      <c r="M70" s="51"/>
      <c r="N70" s="52" t="s">
        <v>48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80" t="s">
        <v>109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16</v>
      </c>
      <c r="D78" s="31"/>
      <c r="E78" s="31"/>
      <c r="F78" s="220" t="str">
        <f>F6</f>
        <v>Viacúčelová budova kultúrneho domu - stavebné úpravy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31"/>
      <c r="R78" s="32"/>
    </row>
    <row r="79" spans="2:18" s="1" customFormat="1" ht="36.950000000000003" customHeight="1" x14ac:dyDescent="0.3">
      <c r="B79" s="30"/>
      <c r="C79" s="64" t="s">
        <v>106</v>
      </c>
      <c r="D79" s="31"/>
      <c r="E79" s="31"/>
      <c r="F79" s="200" t="str">
        <f>F7</f>
        <v>05 - Spevnené plochy a zelená zóna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65" s="1" customFormat="1" ht="18" customHeight="1" x14ac:dyDescent="0.3">
      <c r="B81" s="30"/>
      <c r="C81" s="25" t="s">
        <v>19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21</v>
      </c>
      <c r="L81" s="31"/>
      <c r="M81" s="226" t="str">
        <f>IF(O9="","",O9)</f>
        <v>26. 10. 2017</v>
      </c>
      <c r="N81" s="199"/>
      <c r="O81" s="199"/>
      <c r="P81" s="199"/>
      <c r="Q81" s="31"/>
      <c r="R81" s="32"/>
    </row>
    <row r="82" spans="2:65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65" s="1" customFormat="1" ht="15" x14ac:dyDescent="0.3">
      <c r="B83" s="30"/>
      <c r="C83" s="25" t="s">
        <v>23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28</v>
      </c>
      <c r="L83" s="31"/>
      <c r="M83" s="185" t="str">
        <f>E18</f>
        <v xml:space="preserve"> </v>
      </c>
      <c r="N83" s="199"/>
      <c r="O83" s="199"/>
      <c r="P83" s="199"/>
      <c r="Q83" s="199"/>
      <c r="R83" s="32"/>
    </row>
    <row r="84" spans="2:65" s="1" customFormat="1" ht="14.45" customHeight="1" x14ac:dyDescent="0.3">
      <c r="B84" s="30"/>
      <c r="C84" s="25" t="s">
        <v>26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30</v>
      </c>
      <c r="L84" s="31"/>
      <c r="M84" s="185" t="str">
        <f>E21</f>
        <v xml:space="preserve"> </v>
      </c>
      <c r="N84" s="199"/>
      <c r="O84" s="199"/>
      <c r="P84" s="199"/>
      <c r="Q84" s="199"/>
      <c r="R84" s="32"/>
    </row>
    <row r="85" spans="2:65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65" s="1" customFormat="1" ht="29.25" customHeight="1" x14ac:dyDescent="0.3">
      <c r="B86" s="30"/>
      <c r="C86" s="227" t="s">
        <v>110</v>
      </c>
      <c r="D86" s="228"/>
      <c r="E86" s="228"/>
      <c r="F86" s="228"/>
      <c r="G86" s="228"/>
      <c r="H86" s="109"/>
      <c r="I86" s="109"/>
      <c r="J86" s="109"/>
      <c r="K86" s="109"/>
      <c r="L86" s="109"/>
      <c r="M86" s="109"/>
      <c r="N86" s="227" t="s">
        <v>111</v>
      </c>
      <c r="O86" s="199"/>
      <c r="P86" s="199"/>
      <c r="Q86" s="199"/>
      <c r="R86" s="32"/>
    </row>
    <row r="87" spans="2:65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65" s="1" customFormat="1" ht="29.25" customHeight="1" x14ac:dyDescent="0.3">
      <c r="B88" s="30"/>
      <c r="C88" s="116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9">
        <f>N119</f>
        <v>0</v>
      </c>
      <c r="O88" s="199"/>
      <c r="P88" s="199"/>
      <c r="Q88" s="199"/>
      <c r="R88" s="32"/>
      <c r="AU88" s="13" t="s">
        <v>113</v>
      </c>
    </row>
    <row r="89" spans="2:65" s="6" customFormat="1" ht="24.95" customHeight="1" x14ac:dyDescent="0.3">
      <c r="B89" s="117"/>
      <c r="C89" s="118"/>
      <c r="D89" s="119" t="s">
        <v>114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9">
        <f>N120</f>
        <v>0</v>
      </c>
      <c r="O89" s="230"/>
      <c r="P89" s="230"/>
      <c r="Q89" s="230"/>
      <c r="R89" s="120"/>
    </row>
    <row r="90" spans="2:65" s="7" customFormat="1" ht="19.899999999999999" customHeight="1" x14ac:dyDescent="0.3">
      <c r="B90" s="121"/>
      <c r="C90" s="122"/>
      <c r="D90" s="97" t="s">
        <v>381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4">
        <f>N121</f>
        <v>0</v>
      </c>
      <c r="O90" s="231"/>
      <c r="P90" s="231"/>
      <c r="Q90" s="231"/>
      <c r="R90" s="123"/>
    </row>
    <row r="91" spans="2:65" s="7" customFormat="1" ht="19.899999999999999" customHeight="1" x14ac:dyDescent="0.3">
      <c r="B91" s="121"/>
      <c r="C91" s="122"/>
      <c r="D91" s="97" t="s">
        <v>117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4">
        <f>N135</f>
        <v>0</v>
      </c>
      <c r="O91" s="231"/>
      <c r="P91" s="231"/>
      <c r="Q91" s="231"/>
      <c r="R91" s="123"/>
    </row>
    <row r="92" spans="2:65" s="6" customFormat="1" ht="21.75" customHeight="1" x14ac:dyDescent="0.35">
      <c r="B92" s="117"/>
      <c r="C92" s="118"/>
      <c r="D92" s="119" t="s">
        <v>120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32">
        <f>N137</f>
        <v>0</v>
      </c>
      <c r="O92" s="230"/>
      <c r="P92" s="230"/>
      <c r="Q92" s="230"/>
      <c r="R92" s="120"/>
    </row>
    <row r="93" spans="2:65" s="1" customFormat="1" ht="21.75" customHeight="1" x14ac:dyDescent="0.3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65" s="1" customFormat="1" ht="29.25" customHeight="1" x14ac:dyDescent="0.3">
      <c r="B94" s="30"/>
      <c r="C94" s="116" t="s">
        <v>121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33">
        <f>ROUND(N95+N96+N97+N98+N99+N100,2)</f>
        <v>0</v>
      </c>
      <c r="O94" s="199"/>
      <c r="P94" s="199"/>
      <c r="Q94" s="199"/>
      <c r="R94" s="32"/>
      <c r="T94" s="124"/>
      <c r="U94" s="125" t="s">
        <v>35</v>
      </c>
    </row>
    <row r="95" spans="2:65" s="1" customFormat="1" ht="18" customHeight="1" x14ac:dyDescent="0.3">
      <c r="B95" s="126"/>
      <c r="C95" s="127"/>
      <c r="D95" s="217" t="s">
        <v>122</v>
      </c>
      <c r="E95" s="234"/>
      <c r="F95" s="234"/>
      <c r="G95" s="234"/>
      <c r="H95" s="234"/>
      <c r="I95" s="127"/>
      <c r="J95" s="127"/>
      <c r="K95" s="127"/>
      <c r="L95" s="127"/>
      <c r="M95" s="127"/>
      <c r="N95" s="213">
        <f>ROUND(N88*T95,2)</f>
        <v>0</v>
      </c>
      <c r="O95" s="234"/>
      <c r="P95" s="234"/>
      <c r="Q95" s="234"/>
      <c r="R95" s="128"/>
      <c r="S95" s="127"/>
      <c r="T95" s="129"/>
      <c r="U95" s="130" t="s">
        <v>38</v>
      </c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2" t="s">
        <v>123</v>
      </c>
      <c r="AZ95" s="131"/>
      <c r="BA95" s="131"/>
      <c r="BB95" s="131"/>
      <c r="BC95" s="131"/>
      <c r="BD95" s="131"/>
      <c r="BE95" s="133">
        <f t="shared" ref="BE95:BE100" si="0">IF(U95="základná",N95,0)</f>
        <v>0</v>
      </c>
      <c r="BF95" s="133">
        <f t="shared" ref="BF95:BF100" si="1">IF(U95="znížená",N95,0)</f>
        <v>0</v>
      </c>
      <c r="BG95" s="133">
        <f t="shared" ref="BG95:BG100" si="2">IF(U95="zákl. prenesená",N95,0)</f>
        <v>0</v>
      </c>
      <c r="BH95" s="133">
        <f t="shared" ref="BH95:BH100" si="3">IF(U95="zníž. prenesená",N95,0)</f>
        <v>0</v>
      </c>
      <c r="BI95" s="133">
        <f t="shared" ref="BI95:BI100" si="4">IF(U95="nulová",N95,0)</f>
        <v>0</v>
      </c>
      <c r="BJ95" s="132" t="s">
        <v>124</v>
      </c>
      <c r="BK95" s="131"/>
      <c r="BL95" s="131"/>
      <c r="BM95" s="131"/>
    </row>
    <row r="96" spans="2:65" s="1" customFormat="1" ht="18" customHeight="1" x14ac:dyDescent="0.3">
      <c r="B96" s="126"/>
      <c r="C96" s="127"/>
      <c r="D96" s="217" t="s">
        <v>125</v>
      </c>
      <c r="E96" s="234"/>
      <c r="F96" s="234"/>
      <c r="G96" s="234"/>
      <c r="H96" s="234"/>
      <c r="I96" s="127"/>
      <c r="J96" s="127"/>
      <c r="K96" s="127"/>
      <c r="L96" s="127"/>
      <c r="M96" s="127"/>
      <c r="N96" s="213">
        <f>ROUND(N88*T96,2)</f>
        <v>0</v>
      </c>
      <c r="O96" s="234"/>
      <c r="P96" s="234"/>
      <c r="Q96" s="234"/>
      <c r="R96" s="128"/>
      <c r="S96" s="127"/>
      <c r="T96" s="129"/>
      <c r="U96" s="130" t="s">
        <v>38</v>
      </c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2" t="s">
        <v>123</v>
      </c>
      <c r="AZ96" s="131"/>
      <c r="BA96" s="131"/>
      <c r="BB96" s="131"/>
      <c r="BC96" s="131"/>
      <c r="BD96" s="131"/>
      <c r="BE96" s="133">
        <f t="shared" si="0"/>
        <v>0</v>
      </c>
      <c r="BF96" s="133">
        <f t="shared" si="1"/>
        <v>0</v>
      </c>
      <c r="BG96" s="133">
        <f t="shared" si="2"/>
        <v>0</v>
      </c>
      <c r="BH96" s="133">
        <f t="shared" si="3"/>
        <v>0</v>
      </c>
      <c r="BI96" s="133">
        <f t="shared" si="4"/>
        <v>0</v>
      </c>
      <c r="BJ96" s="132" t="s">
        <v>124</v>
      </c>
      <c r="BK96" s="131"/>
      <c r="BL96" s="131"/>
      <c r="BM96" s="131"/>
    </row>
    <row r="97" spans="2:65" s="1" customFormat="1" ht="18" customHeight="1" x14ac:dyDescent="0.3">
      <c r="B97" s="126"/>
      <c r="C97" s="127"/>
      <c r="D97" s="217" t="s">
        <v>126</v>
      </c>
      <c r="E97" s="234"/>
      <c r="F97" s="234"/>
      <c r="G97" s="234"/>
      <c r="H97" s="234"/>
      <c r="I97" s="127"/>
      <c r="J97" s="127"/>
      <c r="K97" s="127"/>
      <c r="L97" s="127"/>
      <c r="M97" s="127"/>
      <c r="N97" s="213">
        <f>ROUND(N88*T97,2)</f>
        <v>0</v>
      </c>
      <c r="O97" s="234"/>
      <c r="P97" s="234"/>
      <c r="Q97" s="234"/>
      <c r="R97" s="128"/>
      <c r="S97" s="127"/>
      <c r="T97" s="129"/>
      <c r="U97" s="130" t="s">
        <v>38</v>
      </c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2" t="s">
        <v>123</v>
      </c>
      <c r="AZ97" s="131"/>
      <c r="BA97" s="131"/>
      <c r="BB97" s="131"/>
      <c r="BC97" s="131"/>
      <c r="BD97" s="131"/>
      <c r="BE97" s="133">
        <f t="shared" si="0"/>
        <v>0</v>
      </c>
      <c r="BF97" s="133">
        <f t="shared" si="1"/>
        <v>0</v>
      </c>
      <c r="BG97" s="133">
        <f t="shared" si="2"/>
        <v>0</v>
      </c>
      <c r="BH97" s="133">
        <f t="shared" si="3"/>
        <v>0</v>
      </c>
      <c r="BI97" s="133">
        <f t="shared" si="4"/>
        <v>0</v>
      </c>
      <c r="BJ97" s="132" t="s">
        <v>124</v>
      </c>
      <c r="BK97" s="131"/>
      <c r="BL97" s="131"/>
      <c r="BM97" s="131"/>
    </row>
    <row r="98" spans="2:65" s="1" customFormat="1" ht="18" customHeight="1" x14ac:dyDescent="0.3">
      <c r="B98" s="126"/>
      <c r="C98" s="127"/>
      <c r="D98" s="217" t="s">
        <v>127</v>
      </c>
      <c r="E98" s="234"/>
      <c r="F98" s="234"/>
      <c r="G98" s="234"/>
      <c r="H98" s="234"/>
      <c r="I98" s="127"/>
      <c r="J98" s="127"/>
      <c r="K98" s="127"/>
      <c r="L98" s="127"/>
      <c r="M98" s="127"/>
      <c r="N98" s="213">
        <f>ROUND(N88*T98,2)</f>
        <v>0</v>
      </c>
      <c r="O98" s="234"/>
      <c r="P98" s="234"/>
      <c r="Q98" s="234"/>
      <c r="R98" s="128"/>
      <c r="S98" s="127"/>
      <c r="T98" s="129"/>
      <c r="U98" s="130" t="s">
        <v>38</v>
      </c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2" t="s">
        <v>123</v>
      </c>
      <c r="AZ98" s="131"/>
      <c r="BA98" s="131"/>
      <c r="BB98" s="131"/>
      <c r="BC98" s="131"/>
      <c r="BD98" s="131"/>
      <c r="BE98" s="133">
        <f t="shared" si="0"/>
        <v>0</v>
      </c>
      <c r="BF98" s="133">
        <f t="shared" si="1"/>
        <v>0</v>
      </c>
      <c r="BG98" s="133">
        <f t="shared" si="2"/>
        <v>0</v>
      </c>
      <c r="BH98" s="133">
        <f t="shared" si="3"/>
        <v>0</v>
      </c>
      <c r="BI98" s="133">
        <f t="shared" si="4"/>
        <v>0</v>
      </c>
      <c r="BJ98" s="132" t="s">
        <v>124</v>
      </c>
      <c r="BK98" s="131"/>
      <c r="BL98" s="131"/>
      <c r="BM98" s="131"/>
    </row>
    <row r="99" spans="2:65" s="1" customFormat="1" ht="18" customHeight="1" x14ac:dyDescent="0.3">
      <c r="B99" s="126"/>
      <c r="C99" s="127"/>
      <c r="D99" s="217" t="s">
        <v>128</v>
      </c>
      <c r="E99" s="234"/>
      <c r="F99" s="234"/>
      <c r="G99" s="234"/>
      <c r="H99" s="234"/>
      <c r="I99" s="127"/>
      <c r="J99" s="127"/>
      <c r="K99" s="127"/>
      <c r="L99" s="127"/>
      <c r="M99" s="127"/>
      <c r="N99" s="213">
        <f>ROUND(N88*T99,2)</f>
        <v>0</v>
      </c>
      <c r="O99" s="234"/>
      <c r="P99" s="234"/>
      <c r="Q99" s="234"/>
      <c r="R99" s="128"/>
      <c r="S99" s="127"/>
      <c r="T99" s="129"/>
      <c r="U99" s="130" t="s">
        <v>38</v>
      </c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2" t="s">
        <v>123</v>
      </c>
      <c r="AZ99" s="131"/>
      <c r="BA99" s="131"/>
      <c r="BB99" s="131"/>
      <c r="BC99" s="131"/>
      <c r="BD99" s="131"/>
      <c r="BE99" s="133">
        <f t="shared" si="0"/>
        <v>0</v>
      </c>
      <c r="BF99" s="133">
        <f t="shared" si="1"/>
        <v>0</v>
      </c>
      <c r="BG99" s="133">
        <f t="shared" si="2"/>
        <v>0</v>
      </c>
      <c r="BH99" s="133">
        <f t="shared" si="3"/>
        <v>0</v>
      </c>
      <c r="BI99" s="133">
        <f t="shared" si="4"/>
        <v>0</v>
      </c>
      <c r="BJ99" s="132" t="s">
        <v>124</v>
      </c>
      <c r="BK99" s="131"/>
      <c r="BL99" s="131"/>
      <c r="BM99" s="131"/>
    </row>
    <row r="100" spans="2:65" s="1" customFormat="1" ht="18" customHeight="1" x14ac:dyDescent="0.3">
      <c r="B100" s="126"/>
      <c r="C100" s="127"/>
      <c r="D100" s="134" t="s">
        <v>129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13">
        <f>ROUND(N88*T100,2)</f>
        <v>0</v>
      </c>
      <c r="O100" s="234"/>
      <c r="P100" s="234"/>
      <c r="Q100" s="234"/>
      <c r="R100" s="128"/>
      <c r="S100" s="127"/>
      <c r="T100" s="135"/>
      <c r="U100" s="136" t="s">
        <v>38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2" t="s">
        <v>130</v>
      </c>
      <c r="AZ100" s="131"/>
      <c r="BA100" s="131"/>
      <c r="BB100" s="131"/>
      <c r="BC100" s="131"/>
      <c r="BD100" s="131"/>
      <c r="BE100" s="133">
        <f t="shared" si="0"/>
        <v>0</v>
      </c>
      <c r="BF100" s="133">
        <f t="shared" si="1"/>
        <v>0</v>
      </c>
      <c r="BG100" s="133">
        <f t="shared" si="2"/>
        <v>0</v>
      </c>
      <c r="BH100" s="133">
        <f t="shared" si="3"/>
        <v>0</v>
      </c>
      <c r="BI100" s="133">
        <f t="shared" si="4"/>
        <v>0</v>
      </c>
      <c r="BJ100" s="132" t="s">
        <v>124</v>
      </c>
      <c r="BK100" s="131"/>
      <c r="BL100" s="131"/>
      <c r="BM100" s="131"/>
    </row>
    <row r="101" spans="2:65" s="1" customFormat="1" x14ac:dyDescent="0.3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65" s="1" customFormat="1" ht="29.25" customHeight="1" x14ac:dyDescent="0.3">
      <c r="B102" s="30"/>
      <c r="C102" s="108" t="s">
        <v>103</v>
      </c>
      <c r="D102" s="109"/>
      <c r="E102" s="109"/>
      <c r="F102" s="109"/>
      <c r="G102" s="109"/>
      <c r="H102" s="109"/>
      <c r="I102" s="109"/>
      <c r="J102" s="109"/>
      <c r="K102" s="109"/>
      <c r="L102" s="215">
        <f>ROUND(SUM(N88+N94),2)</f>
        <v>0</v>
      </c>
      <c r="M102" s="228"/>
      <c r="N102" s="228"/>
      <c r="O102" s="228"/>
      <c r="P102" s="228"/>
      <c r="Q102" s="228"/>
      <c r="R102" s="32"/>
    </row>
    <row r="103" spans="2:65" s="1" customFormat="1" ht="6.95" customHeight="1" x14ac:dyDescent="0.3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7" spans="2:65" s="1" customFormat="1" ht="6.95" customHeight="1" x14ac:dyDescent="0.3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08" spans="2:65" s="1" customFormat="1" ht="36.950000000000003" customHeight="1" x14ac:dyDescent="0.3">
      <c r="B108" s="30"/>
      <c r="C108" s="180" t="s">
        <v>131</v>
      </c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32"/>
    </row>
    <row r="109" spans="2:65" s="1" customFormat="1" ht="6.95" customHeight="1" x14ac:dyDescent="0.3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65" s="1" customFormat="1" ht="30" customHeight="1" x14ac:dyDescent="0.3">
      <c r="B110" s="30"/>
      <c r="C110" s="25" t="s">
        <v>16</v>
      </c>
      <c r="D110" s="31"/>
      <c r="E110" s="31"/>
      <c r="F110" s="220" t="str">
        <f>F6</f>
        <v>Viacúčelová budova kultúrneho domu - stavebné úpravy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31"/>
      <c r="R110" s="32"/>
    </row>
    <row r="111" spans="2:65" s="1" customFormat="1" ht="36.950000000000003" customHeight="1" x14ac:dyDescent="0.3">
      <c r="B111" s="30"/>
      <c r="C111" s="64" t="s">
        <v>106</v>
      </c>
      <c r="D111" s="31"/>
      <c r="E111" s="31"/>
      <c r="F111" s="200" t="str">
        <f>F7</f>
        <v>05 - Spevnené plochy a zelená zóna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31"/>
      <c r="R111" s="32"/>
    </row>
    <row r="112" spans="2:65" s="1" customFormat="1" ht="6.95" customHeight="1" x14ac:dyDescent="0.3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1" customFormat="1" ht="18" customHeight="1" x14ac:dyDescent="0.3">
      <c r="B113" s="30"/>
      <c r="C113" s="25" t="s">
        <v>19</v>
      </c>
      <c r="D113" s="31"/>
      <c r="E113" s="31"/>
      <c r="F113" s="23" t="str">
        <f>F9</f>
        <v xml:space="preserve"> </v>
      </c>
      <c r="G113" s="31"/>
      <c r="H113" s="31"/>
      <c r="I113" s="31"/>
      <c r="J113" s="31"/>
      <c r="K113" s="25" t="s">
        <v>21</v>
      </c>
      <c r="L113" s="31"/>
      <c r="M113" s="226" t="str">
        <f>IF(O9="","",O9)</f>
        <v>26. 10. 2017</v>
      </c>
      <c r="N113" s="199"/>
      <c r="O113" s="199"/>
      <c r="P113" s="199"/>
      <c r="Q113" s="31"/>
      <c r="R113" s="32"/>
    </row>
    <row r="114" spans="2:65" s="1" customFormat="1" ht="6.95" customHeight="1" x14ac:dyDescent="0.3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65" s="1" customFormat="1" ht="15" x14ac:dyDescent="0.3">
      <c r="B115" s="30"/>
      <c r="C115" s="25" t="s">
        <v>23</v>
      </c>
      <c r="D115" s="31"/>
      <c r="E115" s="31"/>
      <c r="F115" s="23" t="str">
        <f>E12</f>
        <v xml:space="preserve"> </v>
      </c>
      <c r="G115" s="31"/>
      <c r="H115" s="31"/>
      <c r="I115" s="31"/>
      <c r="J115" s="31"/>
      <c r="K115" s="25" t="s">
        <v>28</v>
      </c>
      <c r="L115" s="31"/>
      <c r="M115" s="185" t="str">
        <f>E18</f>
        <v xml:space="preserve"> </v>
      </c>
      <c r="N115" s="199"/>
      <c r="O115" s="199"/>
      <c r="P115" s="199"/>
      <c r="Q115" s="199"/>
      <c r="R115" s="32"/>
    </row>
    <row r="116" spans="2:65" s="1" customFormat="1" ht="14.45" customHeight="1" x14ac:dyDescent="0.3">
      <c r="B116" s="30"/>
      <c r="C116" s="25" t="s">
        <v>26</v>
      </c>
      <c r="D116" s="31"/>
      <c r="E116" s="31"/>
      <c r="F116" s="23" t="str">
        <f>IF(E15="","",E15)</f>
        <v>Vyplň údaj</v>
      </c>
      <c r="G116" s="31"/>
      <c r="H116" s="31"/>
      <c r="I116" s="31"/>
      <c r="J116" s="31"/>
      <c r="K116" s="25" t="s">
        <v>30</v>
      </c>
      <c r="L116" s="31"/>
      <c r="M116" s="185" t="str">
        <f>E21</f>
        <v xml:space="preserve"> </v>
      </c>
      <c r="N116" s="199"/>
      <c r="O116" s="199"/>
      <c r="P116" s="199"/>
      <c r="Q116" s="199"/>
      <c r="R116" s="32"/>
    </row>
    <row r="117" spans="2:65" s="1" customFormat="1" ht="10.35" customHeight="1" x14ac:dyDescent="0.3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8" customFormat="1" ht="29.25" customHeight="1" x14ac:dyDescent="0.3">
      <c r="B118" s="137"/>
      <c r="C118" s="138" t="s">
        <v>132</v>
      </c>
      <c r="D118" s="139" t="s">
        <v>133</v>
      </c>
      <c r="E118" s="139" t="s">
        <v>53</v>
      </c>
      <c r="F118" s="235" t="s">
        <v>134</v>
      </c>
      <c r="G118" s="236"/>
      <c r="H118" s="236"/>
      <c r="I118" s="236"/>
      <c r="J118" s="139" t="s">
        <v>135</v>
      </c>
      <c r="K118" s="139" t="s">
        <v>136</v>
      </c>
      <c r="L118" s="237" t="s">
        <v>137</v>
      </c>
      <c r="M118" s="236"/>
      <c r="N118" s="235" t="s">
        <v>111</v>
      </c>
      <c r="O118" s="236"/>
      <c r="P118" s="236"/>
      <c r="Q118" s="238"/>
      <c r="R118" s="140"/>
      <c r="T118" s="72" t="s">
        <v>138</v>
      </c>
      <c r="U118" s="73" t="s">
        <v>35</v>
      </c>
      <c r="V118" s="73" t="s">
        <v>139</v>
      </c>
      <c r="W118" s="73" t="s">
        <v>140</v>
      </c>
      <c r="X118" s="73" t="s">
        <v>141</v>
      </c>
      <c r="Y118" s="73" t="s">
        <v>142</v>
      </c>
      <c r="Z118" s="73" t="s">
        <v>143</v>
      </c>
      <c r="AA118" s="74" t="s">
        <v>144</v>
      </c>
    </row>
    <row r="119" spans="2:65" s="1" customFormat="1" ht="29.25" customHeight="1" x14ac:dyDescent="0.35">
      <c r="B119" s="30"/>
      <c r="C119" s="76" t="s">
        <v>108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248">
        <f>BK119</f>
        <v>0</v>
      </c>
      <c r="O119" s="249"/>
      <c r="P119" s="249"/>
      <c r="Q119" s="249"/>
      <c r="R119" s="32"/>
      <c r="T119" s="75"/>
      <c r="U119" s="46"/>
      <c r="V119" s="46"/>
      <c r="W119" s="141">
        <f>W120+W137</f>
        <v>0</v>
      </c>
      <c r="X119" s="46"/>
      <c r="Y119" s="141">
        <f>Y120+Y137</f>
        <v>0.47389000000000009</v>
      </c>
      <c r="Z119" s="46"/>
      <c r="AA119" s="142">
        <f>AA120+AA137</f>
        <v>0</v>
      </c>
      <c r="AT119" s="13" t="s">
        <v>70</v>
      </c>
      <c r="AU119" s="13" t="s">
        <v>113</v>
      </c>
      <c r="BK119" s="143">
        <f>BK120+BK137</f>
        <v>0</v>
      </c>
    </row>
    <row r="120" spans="2:65" s="9" customFormat="1" ht="37.35" customHeight="1" x14ac:dyDescent="0.35">
      <c r="B120" s="144"/>
      <c r="C120" s="145"/>
      <c r="D120" s="146" t="s">
        <v>114</v>
      </c>
      <c r="E120" s="146"/>
      <c r="F120" s="146"/>
      <c r="G120" s="146"/>
      <c r="H120" s="146"/>
      <c r="I120" s="146"/>
      <c r="J120" s="146"/>
      <c r="K120" s="146"/>
      <c r="L120" s="146"/>
      <c r="M120" s="146"/>
      <c r="N120" s="232">
        <f>BK120</f>
        <v>0</v>
      </c>
      <c r="O120" s="229"/>
      <c r="P120" s="229"/>
      <c r="Q120" s="229"/>
      <c r="R120" s="147"/>
      <c r="T120" s="148"/>
      <c r="U120" s="145"/>
      <c r="V120" s="145"/>
      <c r="W120" s="149">
        <f>W121+W135</f>
        <v>0</v>
      </c>
      <c r="X120" s="145"/>
      <c r="Y120" s="149">
        <f>Y121+Y135</f>
        <v>0.47389000000000009</v>
      </c>
      <c r="Z120" s="145"/>
      <c r="AA120" s="150">
        <f>AA121+AA135</f>
        <v>0</v>
      </c>
      <c r="AR120" s="151" t="s">
        <v>78</v>
      </c>
      <c r="AT120" s="152" t="s">
        <v>70</v>
      </c>
      <c r="AU120" s="152" t="s">
        <v>71</v>
      </c>
      <c r="AY120" s="151" t="s">
        <v>145</v>
      </c>
      <c r="BK120" s="153">
        <f>BK121+BK135</f>
        <v>0</v>
      </c>
    </row>
    <row r="121" spans="2:65" s="9" customFormat="1" ht="19.899999999999999" customHeight="1" x14ac:dyDescent="0.3">
      <c r="B121" s="144"/>
      <c r="C121" s="145"/>
      <c r="D121" s="154" t="s">
        <v>381</v>
      </c>
      <c r="E121" s="154"/>
      <c r="F121" s="154"/>
      <c r="G121" s="154"/>
      <c r="H121" s="154"/>
      <c r="I121" s="154"/>
      <c r="J121" s="154"/>
      <c r="K121" s="154"/>
      <c r="L121" s="154"/>
      <c r="M121" s="154"/>
      <c r="N121" s="250">
        <f>BK121</f>
        <v>0</v>
      </c>
      <c r="O121" s="251"/>
      <c r="P121" s="251"/>
      <c r="Q121" s="251"/>
      <c r="R121" s="147"/>
      <c r="T121" s="148"/>
      <c r="U121" s="145"/>
      <c r="V121" s="145"/>
      <c r="W121" s="149">
        <f>SUM(W122:W134)</f>
        <v>0</v>
      </c>
      <c r="X121" s="145"/>
      <c r="Y121" s="149">
        <f>SUM(Y122:Y134)</f>
        <v>0.47389000000000009</v>
      </c>
      <c r="Z121" s="145"/>
      <c r="AA121" s="150">
        <f>SUM(AA122:AA134)</f>
        <v>0</v>
      </c>
      <c r="AR121" s="151" t="s">
        <v>78</v>
      </c>
      <c r="AT121" s="152" t="s">
        <v>70</v>
      </c>
      <c r="AU121" s="152" t="s">
        <v>78</v>
      </c>
      <c r="AY121" s="151" t="s">
        <v>145</v>
      </c>
      <c r="BK121" s="153">
        <f>SUM(BK122:BK134)</f>
        <v>0</v>
      </c>
    </row>
    <row r="122" spans="2:65" s="1" customFormat="1" ht="22.5" customHeight="1" x14ac:dyDescent="0.3">
      <c r="B122" s="126"/>
      <c r="C122" s="155" t="s">
        <v>78</v>
      </c>
      <c r="D122" s="155" t="s">
        <v>146</v>
      </c>
      <c r="E122" s="156" t="s">
        <v>382</v>
      </c>
      <c r="F122" s="239" t="s">
        <v>383</v>
      </c>
      <c r="G122" s="240"/>
      <c r="H122" s="240"/>
      <c r="I122" s="240"/>
      <c r="J122" s="157" t="s">
        <v>149</v>
      </c>
      <c r="K122" s="158">
        <v>275</v>
      </c>
      <c r="L122" s="241">
        <v>0</v>
      </c>
      <c r="M122" s="240"/>
      <c r="N122" s="242">
        <f t="shared" ref="N122:N134" si="5">ROUND(L122*K122,2)</f>
        <v>0</v>
      </c>
      <c r="O122" s="240"/>
      <c r="P122" s="240"/>
      <c r="Q122" s="240"/>
      <c r="R122" s="128"/>
      <c r="T122" s="159" t="s">
        <v>3</v>
      </c>
      <c r="U122" s="39" t="s">
        <v>38</v>
      </c>
      <c r="V122" s="31"/>
      <c r="W122" s="160">
        <f t="shared" ref="W122:W134" si="6">V122*K122</f>
        <v>0</v>
      </c>
      <c r="X122" s="160">
        <v>6.4000000000000005E-4</v>
      </c>
      <c r="Y122" s="160">
        <f t="shared" ref="Y122:Y134" si="7">X122*K122</f>
        <v>0.17600000000000002</v>
      </c>
      <c r="Z122" s="160">
        <v>0</v>
      </c>
      <c r="AA122" s="161">
        <f t="shared" ref="AA122:AA134" si="8">Z122*K122</f>
        <v>0</v>
      </c>
      <c r="AR122" s="13" t="s">
        <v>150</v>
      </c>
      <c r="AT122" s="13" t="s">
        <v>146</v>
      </c>
      <c r="AU122" s="13" t="s">
        <v>124</v>
      </c>
      <c r="AY122" s="13" t="s">
        <v>145</v>
      </c>
      <c r="BE122" s="101">
        <f t="shared" ref="BE122:BE134" si="9">IF(U122="základná",N122,0)</f>
        <v>0</v>
      </c>
      <c r="BF122" s="101">
        <f t="shared" ref="BF122:BF134" si="10">IF(U122="znížená",N122,0)</f>
        <v>0</v>
      </c>
      <c r="BG122" s="101">
        <f t="shared" ref="BG122:BG134" si="11">IF(U122="zákl. prenesená",N122,0)</f>
        <v>0</v>
      </c>
      <c r="BH122" s="101">
        <f t="shared" ref="BH122:BH134" si="12">IF(U122="zníž. prenesená",N122,0)</f>
        <v>0</v>
      </c>
      <c r="BI122" s="101">
        <f t="shared" ref="BI122:BI134" si="13">IF(U122="nulová",N122,0)</f>
        <v>0</v>
      </c>
      <c r="BJ122" s="13" t="s">
        <v>124</v>
      </c>
      <c r="BK122" s="101">
        <f t="shared" ref="BK122:BK134" si="14">ROUND(L122*K122,2)</f>
        <v>0</v>
      </c>
      <c r="BL122" s="13" t="s">
        <v>150</v>
      </c>
      <c r="BM122" s="13" t="s">
        <v>384</v>
      </c>
    </row>
    <row r="123" spans="2:65" s="1" customFormat="1" ht="22.5" customHeight="1" x14ac:dyDescent="0.3">
      <c r="B123" s="126"/>
      <c r="C123" s="167" t="s">
        <v>124</v>
      </c>
      <c r="D123" s="167" t="s">
        <v>259</v>
      </c>
      <c r="E123" s="168" t="s">
        <v>385</v>
      </c>
      <c r="F123" s="258" t="s">
        <v>386</v>
      </c>
      <c r="G123" s="259"/>
      <c r="H123" s="259"/>
      <c r="I123" s="259"/>
      <c r="J123" s="169" t="s">
        <v>387</v>
      </c>
      <c r="K123" s="170">
        <v>8</v>
      </c>
      <c r="L123" s="260">
        <v>0</v>
      </c>
      <c r="M123" s="259"/>
      <c r="N123" s="261">
        <f t="shared" si="5"/>
        <v>0</v>
      </c>
      <c r="O123" s="240"/>
      <c r="P123" s="240"/>
      <c r="Q123" s="240"/>
      <c r="R123" s="128"/>
      <c r="T123" s="159" t="s">
        <v>3</v>
      </c>
      <c r="U123" s="39" t="s">
        <v>38</v>
      </c>
      <c r="V123" s="31"/>
      <c r="W123" s="160">
        <f t="shared" si="6"/>
        <v>0</v>
      </c>
      <c r="X123" s="160">
        <v>1E-3</v>
      </c>
      <c r="Y123" s="160">
        <f t="shared" si="7"/>
        <v>8.0000000000000002E-3</v>
      </c>
      <c r="Z123" s="160">
        <v>0</v>
      </c>
      <c r="AA123" s="161">
        <f t="shared" si="8"/>
        <v>0</v>
      </c>
      <c r="AR123" s="13" t="s">
        <v>174</v>
      </c>
      <c r="AT123" s="13" t="s">
        <v>259</v>
      </c>
      <c r="AU123" s="13" t="s">
        <v>124</v>
      </c>
      <c r="AY123" s="13" t="s">
        <v>145</v>
      </c>
      <c r="BE123" s="101">
        <f t="shared" si="9"/>
        <v>0</v>
      </c>
      <c r="BF123" s="101">
        <f t="shared" si="10"/>
        <v>0</v>
      </c>
      <c r="BG123" s="101">
        <f t="shared" si="11"/>
        <v>0</v>
      </c>
      <c r="BH123" s="101">
        <f t="shared" si="12"/>
        <v>0</v>
      </c>
      <c r="BI123" s="101">
        <f t="shared" si="13"/>
        <v>0</v>
      </c>
      <c r="BJ123" s="13" t="s">
        <v>124</v>
      </c>
      <c r="BK123" s="101">
        <f t="shared" si="14"/>
        <v>0</v>
      </c>
      <c r="BL123" s="13" t="s">
        <v>150</v>
      </c>
      <c r="BM123" s="13" t="s">
        <v>388</v>
      </c>
    </row>
    <row r="124" spans="2:65" s="1" customFormat="1" ht="31.5" customHeight="1" x14ac:dyDescent="0.3">
      <c r="B124" s="126"/>
      <c r="C124" s="155" t="s">
        <v>155</v>
      </c>
      <c r="D124" s="155" t="s">
        <v>146</v>
      </c>
      <c r="E124" s="156" t="s">
        <v>389</v>
      </c>
      <c r="F124" s="239" t="s">
        <v>390</v>
      </c>
      <c r="G124" s="240"/>
      <c r="H124" s="240"/>
      <c r="I124" s="240"/>
      <c r="J124" s="157" t="s">
        <v>291</v>
      </c>
      <c r="K124" s="158">
        <v>30</v>
      </c>
      <c r="L124" s="241">
        <v>0</v>
      </c>
      <c r="M124" s="240"/>
      <c r="N124" s="242">
        <f t="shared" si="5"/>
        <v>0</v>
      </c>
      <c r="O124" s="240"/>
      <c r="P124" s="240"/>
      <c r="Q124" s="240"/>
      <c r="R124" s="128"/>
      <c r="T124" s="159" t="s">
        <v>3</v>
      </c>
      <c r="U124" s="39" t="s">
        <v>38</v>
      </c>
      <c r="V124" s="31"/>
      <c r="W124" s="160">
        <f t="shared" si="6"/>
        <v>0</v>
      </c>
      <c r="X124" s="160">
        <v>0</v>
      </c>
      <c r="Y124" s="160">
        <f t="shared" si="7"/>
        <v>0</v>
      </c>
      <c r="Z124" s="160">
        <v>0</v>
      </c>
      <c r="AA124" s="161">
        <f t="shared" si="8"/>
        <v>0</v>
      </c>
      <c r="AR124" s="13" t="s">
        <v>150</v>
      </c>
      <c r="AT124" s="13" t="s">
        <v>146</v>
      </c>
      <c r="AU124" s="13" t="s">
        <v>124</v>
      </c>
      <c r="AY124" s="13" t="s">
        <v>145</v>
      </c>
      <c r="BE124" s="101">
        <f t="shared" si="9"/>
        <v>0</v>
      </c>
      <c r="BF124" s="101">
        <f t="shared" si="10"/>
        <v>0</v>
      </c>
      <c r="BG124" s="101">
        <f t="shared" si="11"/>
        <v>0</v>
      </c>
      <c r="BH124" s="101">
        <f t="shared" si="12"/>
        <v>0</v>
      </c>
      <c r="BI124" s="101">
        <f t="shared" si="13"/>
        <v>0</v>
      </c>
      <c r="BJ124" s="13" t="s">
        <v>124</v>
      </c>
      <c r="BK124" s="101">
        <f t="shared" si="14"/>
        <v>0</v>
      </c>
      <c r="BL124" s="13" t="s">
        <v>150</v>
      </c>
      <c r="BM124" s="13" t="s">
        <v>391</v>
      </c>
    </row>
    <row r="125" spans="2:65" s="1" customFormat="1" ht="22.5" customHeight="1" x14ac:dyDescent="0.3">
      <c r="B125" s="126"/>
      <c r="C125" s="167" t="s">
        <v>150</v>
      </c>
      <c r="D125" s="167" t="s">
        <v>259</v>
      </c>
      <c r="E125" s="168" t="s">
        <v>392</v>
      </c>
      <c r="F125" s="258" t="s">
        <v>393</v>
      </c>
      <c r="G125" s="259"/>
      <c r="H125" s="259"/>
      <c r="I125" s="259"/>
      <c r="J125" s="169" t="s">
        <v>291</v>
      </c>
      <c r="K125" s="170">
        <v>30</v>
      </c>
      <c r="L125" s="260">
        <v>0</v>
      </c>
      <c r="M125" s="259"/>
      <c r="N125" s="261">
        <f t="shared" si="5"/>
        <v>0</v>
      </c>
      <c r="O125" s="240"/>
      <c r="P125" s="240"/>
      <c r="Q125" s="240"/>
      <c r="R125" s="128"/>
      <c r="T125" s="159" t="s">
        <v>3</v>
      </c>
      <c r="U125" s="39" t="s">
        <v>38</v>
      </c>
      <c r="V125" s="31"/>
      <c r="W125" s="160">
        <f t="shared" si="6"/>
        <v>0</v>
      </c>
      <c r="X125" s="160">
        <v>8.0000000000000002E-3</v>
      </c>
      <c r="Y125" s="160">
        <f t="shared" si="7"/>
        <v>0.24</v>
      </c>
      <c r="Z125" s="160">
        <v>0</v>
      </c>
      <c r="AA125" s="161">
        <f t="shared" si="8"/>
        <v>0</v>
      </c>
      <c r="AR125" s="13" t="s">
        <v>174</v>
      </c>
      <c r="AT125" s="13" t="s">
        <v>259</v>
      </c>
      <c r="AU125" s="13" t="s">
        <v>124</v>
      </c>
      <c r="AY125" s="13" t="s">
        <v>145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124</v>
      </c>
      <c r="BK125" s="101">
        <f t="shared" si="14"/>
        <v>0</v>
      </c>
      <c r="BL125" s="13" t="s">
        <v>150</v>
      </c>
      <c r="BM125" s="13" t="s">
        <v>394</v>
      </c>
    </row>
    <row r="126" spans="2:65" s="1" customFormat="1" ht="31.5" customHeight="1" x14ac:dyDescent="0.3">
      <c r="B126" s="126"/>
      <c r="C126" s="155" t="s">
        <v>162</v>
      </c>
      <c r="D126" s="155" t="s">
        <v>146</v>
      </c>
      <c r="E126" s="156" t="s">
        <v>395</v>
      </c>
      <c r="F126" s="239" t="s">
        <v>396</v>
      </c>
      <c r="G126" s="240"/>
      <c r="H126" s="240"/>
      <c r="I126" s="240"/>
      <c r="J126" s="157" t="s">
        <v>291</v>
      </c>
      <c r="K126" s="158">
        <v>1</v>
      </c>
      <c r="L126" s="241">
        <v>0</v>
      </c>
      <c r="M126" s="240"/>
      <c r="N126" s="242">
        <f t="shared" si="5"/>
        <v>0</v>
      </c>
      <c r="O126" s="240"/>
      <c r="P126" s="240"/>
      <c r="Q126" s="240"/>
      <c r="R126" s="128"/>
      <c r="T126" s="159" t="s">
        <v>3</v>
      </c>
      <c r="U126" s="39" t="s">
        <v>38</v>
      </c>
      <c r="V126" s="31"/>
      <c r="W126" s="160">
        <f t="shared" si="6"/>
        <v>0</v>
      </c>
      <c r="X126" s="160">
        <v>0</v>
      </c>
      <c r="Y126" s="160">
        <f t="shared" si="7"/>
        <v>0</v>
      </c>
      <c r="Z126" s="160">
        <v>0</v>
      </c>
      <c r="AA126" s="161">
        <f t="shared" si="8"/>
        <v>0</v>
      </c>
      <c r="AR126" s="13" t="s">
        <v>150</v>
      </c>
      <c r="AT126" s="13" t="s">
        <v>146</v>
      </c>
      <c r="AU126" s="13" t="s">
        <v>124</v>
      </c>
      <c r="AY126" s="13" t="s">
        <v>145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124</v>
      </c>
      <c r="BK126" s="101">
        <f t="shared" si="14"/>
        <v>0</v>
      </c>
      <c r="BL126" s="13" t="s">
        <v>150</v>
      </c>
      <c r="BM126" s="13" t="s">
        <v>397</v>
      </c>
    </row>
    <row r="127" spans="2:65" s="1" customFormat="1" ht="22.5" customHeight="1" x14ac:dyDescent="0.3">
      <c r="B127" s="126"/>
      <c r="C127" s="167" t="s">
        <v>166</v>
      </c>
      <c r="D127" s="167" t="s">
        <v>259</v>
      </c>
      <c r="E127" s="168" t="s">
        <v>398</v>
      </c>
      <c r="F127" s="258" t="s">
        <v>399</v>
      </c>
      <c r="G127" s="259"/>
      <c r="H127" s="259"/>
      <c r="I127" s="259"/>
      <c r="J127" s="169" t="s">
        <v>291</v>
      </c>
      <c r="K127" s="170">
        <v>1</v>
      </c>
      <c r="L127" s="260">
        <v>0</v>
      </c>
      <c r="M127" s="259"/>
      <c r="N127" s="261">
        <f t="shared" si="5"/>
        <v>0</v>
      </c>
      <c r="O127" s="240"/>
      <c r="P127" s="240"/>
      <c r="Q127" s="240"/>
      <c r="R127" s="128"/>
      <c r="T127" s="159" t="s">
        <v>3</v>
      </c>
      <c r="U127" s="39" t="s">
        <v>38</v>
      </c>
      <c r="V127" s="31"/>
      <c r="W127" s="160">
        <f t="shared" si="6"/>
        <v>0</v>
      </c>
      <c r="X127" s="160">
        <v>8.0000000000000002E-3</v>
      </c>
      <c r="Y127" s="160">
        <f t="shared" si="7"/>
        <v>8.0000000000000002E-3</v>
      </c>
      <c r="Z127" s="160">
        <v>0</v>
      </c>
      <c r="AA127" s="161">
        <f t="shared" si="8"/>
        <v>0</v>
      </c>
      <c r="AR127" s="13" t="s">
        <v>174</v>
      </c>
      <c r="AT127" s="13" t="s">
        <v>259</v>
      </c>
      <c r="AU127" s="13" t="s">
        <v>124</v>
      </c>
      <c r="AY127" s="13" t="s">
        <v>145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124</v>
      </c>
      <c r="BK127" s="101">
        <f t="shared" si="14"/>
        <v>0</v>
      </c>
      <c r="BL127" s="13" t="s">
        <v>150</v>
      </c>
      <c r="BM127" s="13" t="s">
        <v>400</v>
      </c>
    </row>
    <row r="128" spans="2:65" s="1" customFormat="1" ht="31.5" customHeight="1" x14ac:dyDescent="0.3">
      <c r="B128" s="126"/>
      <c r="C128" s="155" t="s">
        <v>170</v>
      </c>
      <c r="D128" s="155" t="s">
        <v>146</v>
      </c>
      <c r="E128" s="156" t="s">
        <v>401</v>
      </c>
      <c r="F128" s="239" t="s">
        <v>402</v>
      </c>
      <c r="G128" s="240"/>
      <c r="H128" s="240"/>
      <c r="I128" s="240"/>
      <c r="J128" s="157" t="s">
        <v>291</v>
      </c>
      <c r="K128" s="158">
        <v>1</v>
      </c>
      <c r="L128" s="241">
        <v>0</v>
      </c>
      <c r="M128" s="240"/>
      <c r="N128" s="242">
        <f t="shared" si="5"/>
        <v>0</v>
      </c>
      <c r="O128" s="240"/>
      <c r="P128" s="240"/>
      <c r="Q128" s="240"/>
      <c r="R128" s="128"/>
      <c r="T128" s="159" t="s">
        <v>3</v>
      </c>
      <c r="U128" s="39" t="s">
        <v>38</v>
      </c>
      <c r="V128" s="31"/>
      <c r="W128" s="160">
        <f t="shared" si="6"/>
        <v>0</v>
      </c>
      <c r="X128" s="160">
        <v>3.8999999999999999E-4</v>
      </c>
      <c r="Y128" s="160">
        <f t="shared" si="7"/>
        <v>3.8999999999999999E-4</v>
      </c>
      <c r="Z128" s="160">
        <v>0</v>
      </c>
      <c r="AA128" s="161">
        <f t="shared" si="8"/>
        <v>0</v>
      </c>
      <c r="AR128" s="13" t="s">
        <v>150</v>
      </c>
      <c r="AT128" s="13" t="s">
        <v>146</v>
      </c>
      <c r="AU128" s="13" t="s">
        <v>124</v>
      </c>
      <c r="AY128" s="13" t="s">
        <v>145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124</v>
      </c>
      <c r="BK128" s="101">
        <f t="shared" si="14"/>
        <v>0</v>
      </c>
      <c r="BL128" s="13" t="s">
        <v>150</v>
      </c>
      <c r="BM128" s="13" t="s">
        <v>403</v>
      </c>
    </row>
    <row r="129" spans="2:65" s="1" customFormat="1" ht="31.5" customHeight="1" x14ac:dyDescent="0.3">
      <c r="B129" s="126"/>
      <c r="C129" s="167" t="s">
        <v>174</v>
      </c>
      <c r="D129" s="167" t="s">
        <v>259</v>
      </c>
      <c r="E129" s="168" t="s">
        <v>404</v>
      </c>
      <c r="F129" s="258" t="s">
        <v>405</v>
      </c>
      <c r="G129" s="259"/>
      <c r="H129" s="259"/>
      <c r="I129" s="259"/>
      <c r="J129" s="169" t="s">
        <v>291</v>
      </c>
      <c r="K129" s="170">
        <v>3</v>
      </c>
      <c r="L129" s="260">
        <v>0</v>
      </c>
      <c r="M129" s="259"/>
      <c r="N129" s="261">
        <f t="shared" si="5"/>
        <v>0</v>
      </c>
      <c r="O129" s="240"/>
      <c r="P129" s="240"/>
      <c r="Q129" s="240"/>
      <c r="R129" s="128"/>
      <c r="T129" s="159" t="s">
        <v>3</v>
      </c>
      <c r="U129" s="39" t="s">
        <v>38</v>
      </c>
      <c r="V129" s="31"/>
      <c r="W129" s="160">
        <f t="shared" si="6"/>
        <v>0</v>
      </c>
      <c r="X129" s="160">
        <v>1.2E-2</v>
      </c>
      <c r="Y129" s="160">
        <f t="shared" si="7"/>
        <v>3.6000000000000004E-2</v>
      </c>
      <c r="Z129" s="160">
        <v>0</v>
      </c>
      <c r="AA129" s="161">
        <f t="shared" si="8"/>
        <v>0</v>
      </c>
      <c r="AR129" s="13" t="s">
        <v>174</v>
      </c>
      <c r="AT129" s="13" t="s">
        <v>259</v>
      </c>
      <c r="AU129" s="13" t="s">
        <v>124</v>
      </c>
      <c r="AY129" s="13" t="s">
        <v>145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124</v>
      </c>
      <c r="BK129" s="101">
        <f t="shared" si="14"/>
        <v>0</v>
      </c>
      <c r="BL129" s="13" t="s">
        <v>150</v>
      </c>
      <c r="BM129" s="13" t="s">
        <v>406</v>
      </c>
    </row>
    <row r="130" spans="2:65" s="1" customFormat="1" ht="31.5" customHeight="1" x14ac:dyDescent="0.3">
      <c r="B130" s="126"/>
      <c r="C130" s="155" t="s">
        <v>178</v>
      </c>
      <c r="D130" s="155" t="s">
        <v>146</v>
      </c>
      <c r="E130" s="156" t="s">
        <v>407</v>
      </c>
      <c r="F130" s="239" t="s">
        <v>408</v>
      </c>
      <c r="G130" s="240"/>
      <c r="H130" s="240"/>
      <c r="I130" s="240"/>
      <c r="J130" s="157" t="s">
        <v>149</v>
      </c>
      <c r="K130" s="158">
        <v>275</v>
      </c>
      <c r="L130" s="241">
        <v>0</v>
      </c>
      <c r="M130" s="240"/>
      <c r="N130" s="242">
        <f t="shared" si="5"/>
        <v>0</v>
      </c>
      <c r="O130" s="240"/>
      <c r="P130" s="240"/>
      <c r="Q130" s="240"/>
      <c r="R130" s="128"/>
      <c r="T130" s="159" t="s">
        <v>3</v>
      </c>
      <c r="U130" s="39" t="s">
        <v>38</v>
      </c>
      <c r="V130" s="31"/>
      <c r="W130" s="160">
        <f t="shared" si="6"/>
        <v>0</v>
      </c>
      <c r="X130" s="160">
        <v>0</v>
      </c>
      <c r="Y130" s="160">
        <f t="shared" si="7"/>
        <v>0</v>
      </c>
      <c r="Z130" s="160">
        <v>0</v>
      </c>
      <c r="AA130" s="161">
        <f t="shared" si="8"/>
        <v>0</v>
      </c>
      <c r="AR130" s="13" t="s">
        <v>150</v>
      </c>
      <c r="AT130" s="13" t="s">
        <v>146</v>
      </c>
      <c r="AU130" s="13" t="s">
        <v>124</v>
      </c>
      <c r="AY130" s="13" t="s">
        <v>145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124</v>
      </c>
      <c r="BK130" s="101">
        <f t="shared" si="14"/>
        <v>0</v>
      </c>
      <c r="BL130" s="13" t="s">
        <v>150</v>
      </c>
      <c r="BM130" s="13" t="s">
        <v>409</v>
      </c>
    </row>
    <row r="131" spans="2:65" s="1" customFormat="1" ht="31.5" customHeight="1" x14ac:dyDescent="0.3">
      <c r="B131" s="126"/>
      <c r="C131" s="167" t="s">
        <v>182</v>
      </c>
      <c r="D131" s="167" t="s">
        <v>259</v>
      </c>
      <c r="E131" s="168" t="s">
        <v>410</v>
      </c>
      <c r="F131" s="258" t="s">
        <v>411</v>
      </c>
      <c r="G131" s="259"/>
      <c r="H131" s="259"/>
      <c r="I131" s="259"/>
      <c r="J131" s="169" t="s">
        <v>291</v>
      </c>
      <c r="K131" s="170">
        <v>11</v>
      </c>
      <c r="L131" s="260">
        <v>0</v>
      </c>
      <c r="M131" s="259"/>
      <c r="N131" s="261">
        <f t="shared" si="5"/>
        <v>0</v>
      </c>
      <c r="O131" s="240"/>
      <c r="P131" s="240"/>
      <c r="Q131" s="240"/>
      <c r="R131" s="128"/>
      <c r="T131" s="159" t="s">
        <v>3</v>
      </c>
      <c r="U131" s="39" t="s">
        <v>38</v>
      </c>
      <c r="V131" s="31"/>
      <c r="W131" s="160">
        <f t="shared" si="6"/>
        <v>0</v>
      </c>
      <c r="X131" s="160">
        <v>5.0000000000000001E-4</v>
      </c>
      <c r="Y131" s="160">
        <f t="shared" si="7"/>
        <v>5.4999999999999997E-3</v>
      </c>
      <c r="Z131" s="160">
        <v>0</v>
      </c>
      <c r="AA131" s="161">
        <f t="shared" si="8"/>
        <v>0</v>
      </c>
      <c r="AR131" s="13" t="s">
        <v>174</v>
      </c>
      <c r="AT131" s="13" t="s">
        <v>259</v>
      </c>
      <c r="AU131" s="13" t="s">
        <v>124</v>
      </c>
      <c r="AY131" s="13" t="s">
        <v>145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124</v>
      </c>
      <c r="BK131" s="101">
        <f t="shared" si="14"/>
        <v>0</v>
      </c>
      <c r="BL131" s="13" t="s">
        <v>150</v>
      </c>
      <c r="BM131" s="13" t="s">
        <v>412</v>
      </c>
    </row>
    <row r="132" spans="2:65" s="1" customFormat="1" ht="31.5" customHeight="1" x14ac:dyDescent="0.3">
      <c r="B132" s="126"/>
      <c r="C132" s="155" t="s">
        <v>186</v>
      </c>
      <c r="D132" s="155" t="s">
        <v>146</v>
      </c>
      <c r="E132" s="156" t="s">
        <v>413</v>
      </c>
      <c r="F132" s="239" t="s">
        <v>414</v>
      </c>
      <c r="G132" s="240"/>
      <c r="H132" s="240"/>
      <c r="I132" s="240"/>
      <c r="J132" s="157" t="s">
        <v>281</v>
      </c>
      <c r="K132" s="158">
        <v>3</v>
      </c>
      <c r="L132" s="241">
        <v>0</v>
      </c>
      <c r="M132" s="240"/>
      <c r="N132" s="242">
        <f t="shared" si="5"/>
        <v>0</v>
      </c>
      <c r="O132" s="240"/>
      <c r="P132" s="240"/>
      <c r="Q132" s="240"/>
      <c r="R132" s="128"/>
      <c r="T132" s="159" t="s">
        <v>3</v>
      </c>
      <c r="U132" s="39" t="s">
        <v>38</v>
      </c>
      <c r="V132" s="31"/>
      <c r="W132" s="160">
        <f t="shared" si="6"/>
        <v>0</v>
      </c>
      <c r="X132" s="160">
        <v>0</v>
      </c>
      <c r="Y132" s="160">
        <f t="shared" si="7"/>
        <v>0</v>
      </c>
      <c r="Z132" s="160">
        <v>0</v>
      </c>
      <c r="AA132" s="161">
        <f t="shared" si="8"/>
        <v>0</v>
      </c>
      <c r="AR132" s="13" t="s">
        <v>150</v>
      </c>
      <c r="AT132" s="13" t="s">
        <v>146</v>
      </c>
      <c r="AU132" s="13" t="s">
        <v>124</v>
      </c>
      <c r="AY132" s="13" t="s">
        <v>145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124</v>
      </c>
      <c r="BK132" s="101">
        <f t="shared" si="14"/>
        <v>0</v>
      </c>
      <c r="BL132" s="13" t="s">
        <v>150</v>
      </c>
      <c r="BM132" s="13" t="s">
        <v>415</v>
      </c>
    </row>
    <row r="133" spans="2:65" s="1" customFormat="1" ht="22.5" customHeight="1" x14ac:dyDescent="0.3">
      <c r="B133" s="126"/>
      <c r="C133" s="155" t="s">
        <v>190</v>
      </c>
      <c r="D133" s="155" t="s">
        <v>146</v>
      </c>
      <c r="E133" s="156" t="s">
        <v>416</v>
      </c>
      <c r="F133" s="239" t="s">
        <v>417</v>
      </c>
      <c r="G133" s="240"/>
      <c r="H133" s="240"/>
      <c r="I133" s="240"/>
      <c r="J133" s="157" t="s">
        <v>418</v>
      </c>
      <c r="K133" s="158">
        <v>1</v>
      </c>
      <c r="L133" s="241">
        <v>0</v>
      </c>
      <c r="M133" s="240"/>
      <c r="N133" s="242">
        <f t="shared" si="5"/>
        <v>0</v>
      </c>
      <c r="O133" s="240"/>
      <c r="P133" s="240"/>
      <c r="Q133" s="240"/>
      <c r="R133" s="128"/>
      <c r="T133" s="159" t="s">
        <v>3</v>
      </c>
      <c r="U133" s="39" t="s">
        <v>38</v>
      </c>
      <c r="V133" s="31"/>
      <c r="W133" s="160">
        <f t="shared" si="6"/>
        <v>0</v>
      </c>
      <c r="X133" s="160">
        <v>0</v>
      </c>
      <c r="Y133" s="160">
        <f t="shared" si="7"/>
        <v>0</v>
      </c>
      <c r="Z133" s="160">
        <v>0</v>
      </c>
      <c r="AA133" s="161">
        <f t="shared" si="8"/>
        <v>0</v>
      </c>
      <c r="AR133" s="13" t="s">
        <v>150</v>
      </c>
      <c r="AT133" s="13" t="s">
        <v>146</v>
      </c>
      <c r="AU133" s="13" t="s">
        <v>124</v>
      </c>
      <c r="AY133" s="13" t="s">
        <v>145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124</v>
      </c>
      <c r="BK133" s="101">
        <f t="shared" si="14"/>
        <v>0</v>
      </c>
      <c r="BL133" s="13" t="s">
        <v>150</v>
      </c>
      <c r="BM133" s="13" t="s">
        <v>419</v>
      </c>
    </row>
    <row r="134" spans="2:65" s="1" customFormat="1" ht="22.5" customHeight="1" x14ac:dyDescent="0.3">
      <c r="B134" s="126"/>
      <c r="C134" s="155" t="s">
        <v>194</v>
      </c>
      <c r="D134" s="155" t="s">
        <v>146</v>
      </c>
      <c r="E134" s="156" t="s">
        <v>420</v>
      </c>
      <c r="F134" s="239" t="s">
        <v>421</v>
      </c>
      <c r="G134" s="240"/>
      <c r="H134" s="240"/>
      <c r="I134" s="240"/>
      <c r="J134" s="157" t="s">
        <v>149</v>
      </c>
      <c r="K134" s="158">
        <v>185</v>
      </c>
      <c r="L134" s="241">
        <v>0</v>
      </c>
      <c r="M134" s="240"/>
      <c r="N134" s="242">
        <f t="shared" si="5"/>
        <v>0</v>
      </c>
      <c r="O134" s="240"/>
      <c r="P134" s="240"/>
      <c r="Q134" s="240"/>
      <c r="R134" s="128"/>
      <c r="T134" s="159" t="s">
        <v>3</v>
      </c>
      <c r="U134" s="39" t="s">
        <v>38</v>
      </c>
      <c r="V134" s="31"/>
      <c r="W134" s="160">
        <f t="shared" si="6"/>
        <v>0</v>
      </c>
      <c r="X134" s="160">
        <v>0</v>
      </c>
      <c r="Y134" s="160">
        <f t="shared" si="7"/>
        <v>0</v>
      </c>
      <c r="Z134" s="160">
        <v>0</v>
      </c>
      <c r="AA134" s="161">
        <f t="shared" si="8"/>
        <v>0</v>
      </c>
      <c r="AR134" s="13" t="s">
        <v>150</v>
      </c>
      <c r="AT134" s="13" t="s">
        <v>146</v>
      </c>
      <c r="AU134" s="13" t="s">
        <v>124</v>
      </c>
      <c r="AY134" s="13" t="s">
        <v>145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124</v>
      </c>
      <c r="BK134" s="101">
        <f t="shared" si="14"/>
        <v>0</v>
      </c>
      <c r="BL134" s="13" t="s">
        <v>150</v>
      </c>
      <c r="BM134" s="13" t="s">
        <v>422</v>
      </c>
    </row>
    <row r="135" spans="2:65" s="9" customFormat="1" ht="29.85" customHeight="1" x14ac:dyDescent="0.3">
      <c r="B135" s="144"/>
      <c r="C135" s="145"/>
      <c r="D135" s="154" t="s">
        <v>117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252">
        <f>BK135</f>
        <v>0</v>
      </c>
      <c r="O135" s="253"/>
      <c r="P135" s="253"/>
      <c r="Q135" s="253"/>
      <c r="R135" s="147"/>
      <c r="T135" s="148"/>
      <c r="U135" s="145"/>
      <c r="V135" s="145"/>
      <c r="W135" s="149">
        <f>W136</f>
        <v>0</v>
      </c>
      <c r="X135" s="145"/>
      <c r="Y135" s="149">
        <f>Y136</f>
        <v>0</v>
      </c>
      <c r="Z135" s="145"/>
      <c r="AA135" s="150">
        <f>AA136</f>
        <v>0</v>
      </c>
      <c r="AR135" s="151" t="s">
        <v>78</v>
      </c>
      <c r="AT135" s="152" t="s">
        <v>70</v>
      </c>
      <c r="AU135" s="152" t="s">
        <v>78</v>
      </c>
      <c r="AY135" s="151" t="s">
        <v>145</v>
      </c>
      <c r="BK135" s="153">
        <f>BK136</f>
        <v>0</v>
      </c>
    </row>
    <row r="136" spans="2:65" s="1" customFormat="1" ht="44.25" customHeight="1" x14ac:dyDescent="0.3">
      <c r="B136" s="126"/>
      <c r="C136" s="155" t="s">
        <v>199</v>
      </c>
      <c r="D136" s="155" t="s">
        <v>146</v>
      </c>
      <c r="E136" s="156" t="s">
        <v>423</v>
      </c>
      <c r="F136" s="239" t="s">
        <v>424</v>
      </c>
      <c r="G136" s="240"/>
      <c r="H136" s="240"/>
      <c r="I136" s="240"/>
      <c r="J136" s="157" t="s">
        <v>214</v>
      </c>
      <c r="K136" s="158">
        <v>0.47399999999999998</v>
      </c>
      <c r="L136" s="241">
        <v>0</v>
      </c>
      <c r="M136" s="240"/>
      <c r="N136" s="242">
        <f>ROUND(L136*K136,2)</f>
        <v>0</v>
      </c>
      <c r="O136" s="240"/>
      <c r="P136" s="240"/>
      <c r="Q136" s="240"/>
      <c r="R136" s="128"/>
      <c r="T136" s="159" t="s">
        <v>3</v>
      </c>
      <c r="U136" s="39" t="s">
        <v>38</v>
      </c>
      <c r="V136" s="31"/>
      <c r="W136" s="160">
        <f>V136*K136</f>
        <v>0</v>
      </c>
      <c r="X136" s="160">
        <v>0</v>
      </c>
      <c r="Y136" s="160">
        <f>X136*K136</f>
        <v>0</v>
      </c>
      <c r="Z136" s="160">
        <v>0</v>
      </c>
      <c r="AA136" s="161">
        <f>Z136*K136</f>
        <v>0</v>
      </c>
      <c r="AR136" s="13" t="s">
        <v>150</v>
      </c>
      <c r="AT136" s="13" t="s">
        <v>146</v>
      </c>
      <c r="AU136" s="13" t="s">
        <v>124</v>
      </c>
      <c r="AY136" s="13" t="s">
        <v>145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3" t="s">
        <v>124</v>
      </c>
      <c r="BK136" s="101">
        <f>ROUND(L136*K136,2)</f>
        <v>0</v>
      </c>
      <c r="BL136" s="13" t="s">
        <v>150</v>
      </c>
      <c r="BM136" s="13" t="s">
        <v>425</v>
      </c>
    </row>
    <row r="137" spans="2:65" s="1" customFormat="1" ht="49.9" customHeight="1" x14ac:dyDescent="0.35">
      <c r="B137" s="30"/>
      <c r="C137" s="31"/>
      <c r="D137" s="146" t="s">
        <v>251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256">
        <f t="shared" ref="N137:N142" si="15">BK137</f>
        <v>0</v>
      </c>
      <c r="O137" s="257"/>
      <c r="P137" s="257"/>
      <c r="Q137" s="257"/>
      <c r="R137" s="32"/>
      <c r="T137" s="69"/>
      <c r="U137" s="31"/>
      <c r="V137" s="31"/>
      <c r="W137" s="31"/>
      <c r="X137" s="31"/>
      <c r="Y137" s="31"/>
      <c r="Z137" s="31"/>
      <c r="AA137" s="70"/>
      <c r="AT137" s="13" t="s">
        <v>70</v>
      </c>
      <c r="AU137" s="13" t="s">
        <v>71</v>
      </c>
      <c r="AY137" s="13" t="s">
        <v>252</v>
      </c>
      <c r="BK137" s="101">
        <f>SUM(BK138:BK142)</f>
        <v>0</v>
      </c>
    </row>
    <row r="138" spans="2:65" s="1" customFormat="1" ht="22.35" customHeight="1" x14ac:dyDescent="0.3">
      <c r="B138" s="30"/>
      <c r="C138" s="162" t="s">
        <v>3</v>
      </c>
      <c r="D138" s="162" t="s">
        <v>146</v>
      </c>
      <c r="E138" s="163" t="s">
        <v>3</v>
      </c>
      <c r="F138" s="243" t="s">
        <v>3</v>
      </c>
      <c r="G138" s="244"/>
      <c r="H138" s="244"/>
      <c r="I138" s="244"/>
      <c r="J138" s="164" t="s">
        <v>3</v>
      </c>
      <c r="K138" s="165"/>
      <c r="L138" s="241"/>
      <c r="M138" s="245"/>
      <c r="N138" s="246">
        <f t="shared" si="15"/>
        <v>0</v>
      </c>
      <c r="O138" s="245"/>
      <c r="P138" s="245"/>
      <c r="Q138" s="245"/>
      <c r="R138" s="32"/>
      <c r="T138" s="159" t="s">
        <v>3</v>
      </c>
      <c r="U138" s="166" t="s">
        <v>38</v>
      </c>
      <c r="V138" s="31"/>
      <c r="W138" s="31"/>
      <c r="X138" s="31"/>
      <c r="Y138" s="31"/>
      <c r="Z138" s="31"/>
      <c r="AA138" s="70"/>
      <c r="AT138" s="13" t="s">
        <v>252</v>
      </c>
      <c r="AU138" s="13" t="s">
        <v>78</v>
      </c>
      <c r="AY138" s="13" t="s">
        <v>252</v>
      </c>
      <c r="BE138" s="101">
        <f>IF(U138="základná",N138,0)</f>
        <v>0</v>
      </c>
      <c r="BF138" s="101">
        <f>IF(U138="znížená",N138,0)</f>
        <v>0</v>
      </c>
      <c r="BG138" s="101">
        <f>IF(U138="zákl. prenesená",N138,0)</f>
        <v>0</v>
      </c>
      <c r="BH138" s="101">
        <f>IF(U138="zníž. prenesená",N138,0)</f>
        <v>0</v>
      </c>
      <c r="BI138" s="101">
        <f>IF(U138="nulová",N138,0)</f>
        <v>0</v>
      </c>
      <c r="BJ138" s="13" t="s">
        <v>124</v>
      </c>
      <c r="BK138" s="101">
        <f>L138*K138</f>
        <v>0</v>
      </c>
    </row>
    <row r="139" spans="2:65" s="1" customFormat="1" ht="22.35" customHeight="1" x14ac:dyDescent="0.3">
      <c r="B139" s="30"/>
      <c r="C139" s="162" t="s">
        <v>3</v>
      </c>
      <c r="D139" s="162" t="s">
        <v>146</v>
      </c>
      <c r="E139" s="163" t="s">
        <v>3</v>
      </c>
      <c r="F139" s="243" t="s">
        <v>3</v>
      </c>
      <c r="G139" s="244"/>
      <c r="H139" s="244"/>
      <c r="I139" s="244"/>
      <c r="J139" s="164" t="s">
        <v>3</v>
      </c>
      <c r="K139" s="165"/>
      <c r="L139" s="241"/>
      <c r="M139" s="245"/>
      <c r="N139" s="246">
        <f t="shared" si="15"/>
        <v>0</v>
      </c>
      <c r="O139" s="245"/>
      <c r="P139" s="245"/>
      <c r="Q139" s="245"/>
      <c r="R139" s="32"/>
      <c r="T139" s="159" t="s">
        <v>3</v>
      </c>
      <c r="U139" s="166" t="s">
        <v>38</v>
      </c>
      <c r="V139" s="31"/>
      <c r="W139" s="31"/>
      <c r="X139" s="31"/>
      <c r="Y139" s="31"/>
      <c r="Z139" s="31"/>
      <c r="AA139" s="70"/>
      <c r="AT139" s="13" t="s">
        <v>252</v>
      </c>
      <c r="AU139" s="13" t="s">
        <v>78</v>
      </c>
      <c r="AY139" s="13" t="s">
        <v>252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124</v>
      </c>
      <c r="BK139" s="101">
        <f>L139*K139</f>
        <v>0</v>
      </c>
    </row>
    <row r="140" spans="2:65" s="1" customFormat="1" ht="22.35" customHeight="1" x14ac:dyDescent="0.3">
      <c r="B140" s="30"/>
      <c r="C140" s="162" t="s">
        <v>3</v>
      </c>
      <c r="D140" s="162" t="s">
        <v>146</v>
      </c>
      <c r="E140" s="163" t="s">
        <v>3</v>
      </c>
      <c r="F140" s="243" t="s">
        <v>3</v>
      </c>
      <c r="G140" s="244"/>
      <c r="H140" s="244"/>
      <c r="I140" s="244"/>
      <c r="J140" s="164" t="s">
        <v>3</v>
      </c>
      <c r="K140" s="165"/>
      <c r="L140" s="241"/>
      <c r="M140" s="245"/>
      <c r="N140" s="246">
        <f t="shared" si="15"/>
        <v>0</v>
      </c>
      <c r="O140" s="245"/>
      <c r="P140" s="245"/>
      <c r="Q140" s="245"/>
      <c r="R140" s="32"/>
      <c r="T140" s="159" t="s">
        <v>3</v>
      </c>
      <c r="U140" s="166" t="s">
        <v>38</v>
      </c>
      <c r="V140" s="31"/>
      <c r="W140" s="31"/>
      <c r="X140" s="31"/>
      <c r="Y140" s="31"/>
      <c r="Z140" s="31"/>
      <c r="AA140" s="70"/>
      <c r="AT140" s="13" t="s">
        <v>252</v>
      </c>
      <c r="AU140" s="13" t="s">
        <v>78</v>
      </c>
      <c r="AY140" s="13" t="s">
        <v>252</v>
      </c>
      <c r="BE140" s="101">
        <f>IF(U140="základná",N140,0)</f>
        <v>0</v>
      </c>
      <c r="BF140" s="101">
        <f>IF(U140="znížená",N140,0)</f>
        <v>0</v>
      </c>
      <c r="BG140" s="101">
        <f>IF(U140="zákl. prenesená",N140,0)</f>
        <v>0</v>
      </c>
      <c r="BH140" s="101">
        <f>IF(U140="zníž. prenesená",N140,0)</f>
        <v>0</v>
      </c>
      <c r="BI140" s="101">
        <f>IF(U140="nulová",N140,0)</f>
        <v>0</v>
      </c>
      <c r="BJ140" s="13" t="s">
        <v>124</v>
      </c>
      <c r="BK140" s="101">
        <f>L140*K140</f>
        <v>0</v>
      </c>
    </row>
    <row r="141" spans="2:65" s="1" customFormat="1" ht="22.35" customHeight="1" x14ac:dyDescent="0.3">
      <c r="B141" s="30"/>
      <c r="C141" s="162" t="s">
        <v>3</v>
      </c>
      <c r="D141" s="162" t="s">
        <v>146</v>
      </c>
      <c r="E141" s="163" t="s">
        <v>3</v>
      </c>
      <c r="F141" s="243" t="s">
        <v>3</v>
      </c>
      <c r="G141" s="244"/>
      <c r="H141" s="244"/>
      <c r="I141" s="244"/>
      <c r="J141" s="164" t="s">
        <v>3</v>
      </c>
      <c r="K141" s="165"/>
      <c r="L141" s="241"/>
      <c r="M141" s="245"/>
      <c r="N141" s="246">
        <f t="shared" si="15"/>
        <v>0</v>
      </c>
      <c r="O141" s="245"/>
      <c r="P141" s="245"/>
      <c r="Q141" s="245"/>
      <c r="R141" s="32"/>
      <c r="T141" s="159" t="s">
        <v>3</v>
      </c>
      <c r="U141" s="166" t="s">
        <v>38</v>
      </c>
      <c r="V141" s="31"/>
      <c r="W141" s="31"/>
      <c r="X141" s="31"/>
      <c r="Y141" s="31"/>
      <c r="Z141" s="31"/>
      <c r="AA141" s="70"/>
      <c r="AT141" s="13" t="s">
        <v>252</v>
      </c>
      <c r="AU141" s="13" t="s">
        <v>78</v>
      </c>
      <c r="AY141" s="13" t="s">
        <v>252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124</v>
      </c>
      <c r="BK141" s="101">
        <f>L141*K141</f>
        <v>0</v>
      </c>
    </row>
    <row r="142" spans="2:65" s="1" customFormat="1" ht="22.35" customHeight="1" x14ac:dyDescent="0.3">
      <c r="B142" s="30"/>
      <c r="C142" s="162" t="s">
        <v>3</v>
      </c>
      <c r="D142" s="162" t="s">
        <v>146</v>
      </c>
      <c r="E142" s="163" t="s">
        <v>3</v>
      </c>
      <c r="F142" s="243" t="s">
        <v>3</v>
      </c>
      <c r="G142" s="244"/>
      <c r="H142" s="244"/>
      <c r="I142" s="244"/>
      <c r="J142" s="164" t="s">
        <v>3</v>
      </c>
      <c r="K142" s="165"/>
      <c r="L142" s="241"/>
      <c r="M142" s="245"/>
      <c r="N142" s="246">
        <f t="shared" si="15"/>
        <v>0</v>
      </c>
      <c r="O142" s="245"/>
      <c r="P142" s="245"/>
      <c r="Q142" s="245"/>
      <c r="R142" s="32"/>
      <c r="T142" s="159" t="s">
        <v>3</v>
      </c>
      <c r="U142" s="166" t="s">
        <v>38</v>
      </c>
      <c r="V142" s="51"/>
      <c r="W142" s="51"/>
      <c r="X142" s="51"/>
      <c r="Y142" s="51"/>
      <c r="Z142" s="51"/>
      <c r="AA142" s="53"/>
      <c r="AT142" s="13" t="s">
        <v>252</v>
      </c>
      <c r="AU142" s="13" t="s">
        <v>78</v>
      </c>
      <c r="AY142" s="13" t="s">
        <v>252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13" t="s">
        <v>124</v>
      </c>
      <c r="BK142" s="101">
        <f>L142*K142</f>
        <v>0</v>
      </c>
    </row>
    <row r="143" spans="2:65" s="1" customFormat="1" ht="6.95" customHeight="1" x14ac:dyDescent="0.3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6"/>
    </row>
  </sheetData>
  <mergeCells count="128">
    <mergeCell ref="N135:Q135"/>
    <mergeCell ref="N137:Q137"/>
    <mergeCell ref="H1:K1"/>
    <mergeCell ref="S2:AC2"/>
    <mergeCell ref="F140:I140"/>
    <mergeCell ref="L140:M140"/>
    <mergeCell ref="N140:Q140"/>
    <mergeCell ref="F141:I141"/>
    <mergeCell ref="L141:M141"/>
    <mergeCell ref="N141:Q14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F142:I142"/>
    <mergeCell ref="L142:M142"/>
    <mergeCell ref="N142:Q142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38:D143">
      <formula1>"K,M"</formula1>
    </dataValidation>
    <dataValidation type="list" allowBlank="1" showInputMessage="1" showErrorMessage="1" error="Povolené sú hodnoty základná, znížená, nulová." sqref="U138:U143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8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6"/>
      <c r="B1" s="173"/>
      <c r="C1" s="173"/>
      <c r="D1" s="174" t="s">
        <v>1</v>
      </c>
      <c r="E1" s="173"/>
      <c r="F1" s="173" t="s">
        <v>540</v>
      </c>
      <c r="G1" s="173"/>
      <c r="H1" s="247" t="s">
        <v>541</v>
      </c>
      <c r="I1" s="247"/>
      <c r="J1" s="247"/>
      <c r="K1" s="247"/>
      <c r="L1" s="173" t="s">
        <v>542</v>
      </c>
      <c r="M1" s="173"/>
      <c r="N1" s="173"/>
      <c r="O1" s="174" t="s">
        <v>104</v>
      </c>
      <c r="P1" s="173"/>
      <c r="Q1" s="173"/>
      <c r="R1" s="173"/>
      <c r="S1" s="173" t="s">
        <v>543</v>
      </c>
      <c r="T1" s="173"/>
      <c r="U1" s="177"/>
      <c r="V1" s="177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8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16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3" t="s">
        <v>91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71</v>
      </c>
    </row>
    <row r="4" spans="1:66" ht="36.950000000000003" customHeight="1" x14ac:dyDescent="0.3">
      <c r="B4" s="17"/>
      <c r="C4" s="180" t="s">
        <v>105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16</v>
      </c>
      <c r="E6" s="18"/>
      <c r="F6" s="220" t="str">
        <f>'Rekapitulácia stavby'!K6</f>
        <v>Viacúčelová budova kultúrneho domu - stavebné úpravy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"/>
      <c r="R6" s="19"/>
    </row>
    <row r="7" spans="1:66" s="1" customFormat="1" ht="32.85" customHeight="1" x14ac:dyDescent="0.3">
      <c r="B7" s="30"/>
      <c r="C7" s="31"/>
      <c r="D7" s="24" t="s">
        <v>106</v>
      </c>
      <c r="E7" s="31"/>
      <c r="F7" s="186" t="s">
        <v>426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21" t="str">
        <f>'Rekapitulácia stavby'!AN8</f>
        <v>26. 10. 2017</v>
      </c>
      <c r="P9" s="199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85" t="str">
        <f>IF('Rekapitulácia stavby'!AN10="","",'Rekapitulácia stavby'!AN10)</f>
        <v/>
      </c>
      <c r="P11" s="199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25</v>
      </c>
      <c r="N12" s="31"/>
      <c r="O12" s="185" t="str">
        <f>IF('Rekapitulácia stavby'!AN11="","",'Rekapitulácia stavby'!AN11)</f>
        <v/>
      </c>
      <c r="P12" s="199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26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22" t="str">
        <f>IF('Rekapitulácia stavby'!AN13="","",'Rekapitulácia stavby'!AN13)</f>
        <v>Vyplň údaj</v>
      </c>
      <c r="P14" s="199"/>
      <c r="Q14" s="31"/>
      <c r="R14" s="32"/>
    </row>
    <row r="15" spans="1:66" s="1" customFormat="1" ht="18" customHeight="1" x14ac:dyDescent="0.3">
      <c r="B15" s="30"/>
      <c r="C15" s="31"/>
      <c r="D15" s="31"/>
      <c r="E15" s="222" t="str">
        <f>IF('Rekapitulácia stavby'!E14="","",'Rekapitulácia stavby'!E14)</f>
        <v>Vyplň údaj</v>
      </c>
      <c r="F15" s="199"/>
      <c r="G15" s="199"/>
      <c r="H15" s="199"/>
      <c r="I15" s="199"/>
      <c r="J15" s="199"/>
      <c r="K15" s="199"/>
      <c r="L15" s="199"/>
      <c r="M15" s="25" t="s">
        <v>25</v>
      </c>
      <c r="N15" s="31"/>
      <c r="O15" s="222" t="str">
        <f>IF('Rekapitulácia stavby'!AN14="","",'Rekapitulácia stavby'!AN14)</f>
        <v>Vyplň údaj</v>
      </c>
      <c r="P15" s="199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28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85" t="str">
        <f>IF('Rekapitulácia stavby'!AN16="","",'Rekapitulácia stavby'!AN16)</f>
        <v/>
      </c>
      <c r="P17" s="199"/>
      <c r="Q17" s="31"/>
      <c r="R17" s="32"/>
    </row>
    <row r="18" spans="2:18" s="1" customFormat="1" ht="18" customHeight="1" x14ac:dyDescent="0.3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25</v>
      </c>
      <c r="N18" s="31"/>
      <c r="O18" s="185" t="str">
        <f>IF('Rekapitulácia stavby'!AN17="","",'Rekapitulácia stavby'!AN17)</f>
        <v/>
      </c>
      <c r="P18" s="199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30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85" t="str">
        <f>IF('Rekapitulácia stavby'!AN19="","",'Rekapitulácia stavby'!AN19)</f>
        <v/>
      </c>
      <c r="P20" s="199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25</v>
      </c>
      <c r="N21" s="31"/>
      <c r="O21" s="185" t="str">
        <f>IF('Rekapitulácia stavby'!AN20="","",'Rekapitulácia stavby'!AN20)</f>
        <v/>
      </c>
      <c r="P21" s="199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8" t="s">
        <v>3</v>
      </c>
      <c r="F24" s="199"/>
      <c r="G24" s="199"/>
      <c r="H24" s="199"/>
      <c r="I24" s="199"/>
      <c r="J24" s="199"/>
      <c r="K24" s="199"/>
      <c r="L24" s="199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108</v>
      </c>
      <c r="E27" s="31"/>
      <c r="F27" s="31"/>
      <c r="G27" s="31"/>
      <c r="H27" s="31"/>
      <c r="I27" s="31"/>
      <c r="J27" s="31"/>
      <c r="K27" s="31"/>
      <c r="L27" s="31"/>
      <c r="M27" s="189">
        <f>N88</f>
        <v>0</v>
      </c>
      <c r="N27" s="199"/>
      <c r="O27" s="199"/>
      <c r="P27" s="199"/>
      <c r="Q27" s="31"/>
      <c r="R27" s="32"/>
    </row>
    <row r="28" spans="2:18" s="1" customFormat="1" ht="14.45" customHeight="1" x14ac:dyDescent="0.3">
      <c r="B28" s="30"/>
      <c r="C28" s="31"/>
      <c r="D28" s="29" t="s">
        <v>98</v>
      </c>
      <c r="E28" s="31"/>
      <c r="F28" s="31"/>
      <c r="G28" s="31"/>
      <c r="H28" s="31"/>
      <c r="I28" s="31"/>
      <c r="J28" s="31"/>
      <c r="K28" s="31"/>
      <c r="L28" s="31"/>
      <c r="M28" s="189">
        <f>N95</f>
        <v>0</v>
      </c>
      <c r="N28" s="199"/>
      <c r="O28" s="199"/>
      <c r="P28" s="199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34</v>
      </c>
      <c r="E30" s="31"/>
      <c r="F30" s="31"/>
      <c r="G30" s="31"/>
      <c r="H30" s="31"/>
      <c r="I30" s="31"/>
      <c r="J30" s="31"/>
      <c r="K30" s="31"/>
      <c r="L30" s="31"/>
      <c r="M30" s="223">
        <f>ROUND(M27+M28,2)</f>
        <v>0</v>
      </c>
      <c r="N30" s="199"/>
      <c r="O30" s="199"/>
      <c r="P30" s="199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35</v>
      </c>
      <c r="E32" s="37" t="s">
        <v>36</v>
      </c>
      <c r="F32" s="38">
        <v>0.2</v>
      </c>
      <c r="G32" s="112" t="s">
        <v>37</v>
      </c>
      <c r="H32" s="224">
        <f>ROUND((((SUM(BE95:BE102)+SUM(BE120:BE152))+SUM(BE154:BE158))),2)</f>
        <v>0</v>
      </c>
      <c r="I32" s="199"/>
      <c r="J32" s="199"/>
      <c r="K32" s="31"/>
      <c r="L32" s="31"/>
      <c r="M32" s="224">
        <f>ROUND(((ROUND((SUM(BE95:BE102)+SUM(BE120:BE152)), 2)*F32)+SUM(BE154:BE158)*F32),2)</f>
        <v>0</v>
      </c>
      <c r="N32" s="199"/>
      <c r="O32" s="199"/>
      <c r="P32" s="199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38</v>
      </c>
      <c r="F33" s="38">
        <v>0.2</v>
      </c>
      <c r="G33" s="112" t="s">
        <v>37</v>
      </c>
      <c r="H33" s="224">
        <f>ROUND((((SUM(BF95:BF102)+SUM(BF120:BF152))+SUM(BF154:BF158))),2)</f>
        <v>0</v>
      </c>
      <c r="I33" s="199"/>
      <c r="J33" s="199"/>
      <c r="K33" s="31"/>
      <c r="L33" s="31"/>
      <c r="M33" s="224">
        <f>ROUND(((ROUND((SUM(BF95:BF102)+SUM(BF120:BF152)), 2)*F33)+SUM(BF154:BF158)*F33),2)</f>
        <v>0</v>
      </c>
      <c r="N33" s="199"/>
      <c r="O33" s="199"/>
      <c r="P33" s="199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39</v>
      </c>
      <c r="F34" s="38">
        <v>0.2</v>
      </c>
      <c r="G34" s="112" t="s">
        <v>37</v>
      </c>
      <c r="H34" s="224">
        <f>ROUND((((SUM(BG95:BG102)+SUM(BG120:BG152))+SUM(BG154:BG158))),2)</f>
        <v>0</v>
      </c>
      <c r="I34" s="199"/>
      <c r="J34" s="199"/>
      <c r="K34" s="31"/>
      <c r="L34" s="31"/>
      <c r="M34" s="224">
        <v>0</v>
      </c>
      <c r="N34" s="199"/>
      <c r="O34" s="199"/>
      <c r="P34" s="199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40</v>
      </c>
      <c r="F35" s="38">
        <v>0.2</v>
      </c>
      <c r="G35" s="112" t="s">
        <v>37</v>
      </c>
      <c r="H35" s="224">
        <f>ROUND((((SUM(BH95:BH102)+SUM(BH120:BH152))+SUM(BH154:BH158))),2)</f>
        <v>0</v>
      </c>
      <c r="I35" s="199"/>
      <c r="J35" s="199"/>
      <c r="K35" s="31"/>
      <c r="L35" s="31"/>
      <c r="M35" s="224">
        <v>0</v>
      </c>
      <c r="N35" s="199"/>
      <c r="O35" s="199"/>
      <c r="P35" s="199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41</v>
      </c>
      <c r="F36" s="38">
        <v>0</v>
      </c>
      <c r="G36" s="112" t="s">
        <v>37</v>
      </c>
      <c r="H36" s="224">
        <f>ROUND((((SUM(BI95:BI102)+SUM(BI120:BI152))+SUM(BI154:BI158))),2)</f>
        <v>0</v>
      </c>
      <c r="I36" s="199"/>
      <c r="J36" s="199"/>
      <c r="K36" s="31"/>
      <c r="L36" s="31"/>
      <c r="M36" s="224">
        <v>0</v>
      </c>
      <c r="N36" s="199"/>
      <c r="O36" s="199"/>
      <c r="P36" s="199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42</v>
      </c>
      <c r="E38" s="71"/>
      <c r="F38" s="71"/>
      <c r="G38" s="114" t="s">
        <v>43</v>
      </c>
      <c r="H38" s="115" t="s">
        <v>44</v>
      </c>
      <c r="I38" s="71"/>
      <c r="J38" s="71"/>
      <c r="K38" s="71"/>
      <c r="L38" s="225">
        <f>SUM(M30:M36)</f>
        <v>0</v>
      </c>
      <c r="M38" s="207"/>
      <c r="N38" s="207"/>
      <c r="O38" s="207"/>
      <c r="P38" s="209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45</v>
      </c>
      <c r="E50" s="46"/>
      <c r="F50" s="46"/>
      <c r="G50" s="46"/>
      <c r="H50" s="47"/>
      <c r="I50" s="31"/>
      <c r="J50" s="45" t="s">
        <v>46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47</v>
      </c>
      <c r="E59" s="51"/>
      <c r="F59" s="51"/>
      <c r="G59" s="52" t="s">
        <v>48</v>
      </c>
      <c r="H59" s="53"/>
      <c r="I59" s="31"/>
      <c r="J59" s="50" t="s">
        <v>47</v>
      </c>
      <c r="K59" s="51"/>
      <c r="L59" s="51"/>
      <c r="M59" s="51"/>
      <c r="N59" s="52" t="s">
        <v>48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49</v>
      </c>
      <c r="E61" s="46"/>
      <c r="F61" s="46"/>
      <c r="G61" s="46"/>
      <c r="H61" s="47"/>
      <c r="I61" s="31"/>
      <c r="J61" s="45" t="s">
        <v>50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47</v>
      </c>
      <c r="E70" s="51"/>
      <c r="F70" s="51"/>
      <c r="G70" s="52" t="s">
        <v>48</v>
      </c>
      <c r="H70" s="53"/>
      <c r="I70" s="31"/>
      <c r="J70" s="50" t="s">
        <v>47</v>
      </c>
      <c r="K70" s="51"/>
      <c r="L70" s="51"/>
      <c r="M70" s="51"/>
      <c r="N70" s="52" t="s">
        <v>48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80" t="s">
        <v>109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16</v>
      </c>
      <c r="D78" s="31"/>
      <c r="E78" s="31"/>
      <c r="F78" s="220" t="str">
        <f>F6</f>
        <v>Viacúčelová budova kultúrneho domu - stavebné úpravy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31"/>
      <c r="R78" s="32"/>
    </row>
    <row r="79" spans="2:18" s="1" customFormat="1" ht="36.950000000000003" customHeight="1" x14ac:dyDescent="0.3">
      <c r="B79" s="30"/>
      <c r="C79" s="64" t="s">
        <v>106</v>
      </c>
      <c r="D79" s="31"/>
      <c r="E79" s="31"/>
      <c r="F79" s="200" t="str">
        <f>F7</f>
        <v>06 - Elektroinštalácia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65" s="1" customFormat="1" ht="18" customHeight="1" x14ac:dyDescent="0.3">
      <c r="B81" s="30"/>
      <c r="C81" s="25" t="s">
        <v>19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21</v>
      </c>
      <c r="L81" s="31"/>
      <c r="M81" s="226" t="str">
        <f>IF(O9="","",O9)</f>
        <v>26. 10. 2017</v>
      </c>
      <c r="N81" s="199"/>
      <c r="O81" s="199"/>
      <c r="P81" s="199"/>
      <c r="Q81" s="31"/>
      <c r="R81" s="32"/>
    </row>
    <row r="82" spans="2:65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65" s="1" customFormat="1" ht="15" x14ac:dyDescent="0.3">
      <c r="B83" s="30"/>
      <c r="C83" s="25" t="s">
        <v>23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28</v>
      </c>
      <c r="L83" s="31"/>
      <c r="M83" s="185" t="str">
        <f>E18</f>
        <v xml:space="preserve"> </v>
      </c>
      <c r="N83" s="199"/>
      <c r="O83" s="199"/>
      <c r="P83" s="199"/>
      <c r="Q83" s="199"/>
      <c r="R83" s="32"/>
    </row>
    <row r="84" spans="2:65" s="1" customFormat="1" ht="14.45" customHeight="1" x14ac:dyDescent="0.3">
      <c r="B84" s="30"/>
      <c r="C84" s="25" t="s">
        <v>26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30</v>
      </c>
      <c r="L84" s="31"/>
      <c r="M84" s="185" t="str">
        <f>E21</f>
        <v xml:space="preserve"> </v>
      </c>
      <c r="N84" s="199"/>
      <c r="O84" s="199"/>
      <c r="P84" s="199"/>
      <c r="Q84" s="199"/>
      <c r="R84" s="32"/>
    </row>
    <row r="85" spans="2:65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65" s="1" customFormat="1" ht="29.25" customHeight="1" x14ac:dyDescent="0.3">
      <c r="B86" s="30"/>
      <c r="C86" s="227" t="s">
        <v>110</v>
      </c>
      <c r="D86" s="228"/>
      <c r="E86" s="228"/>
      <c r="F86" s="228"/>
      <c r="G86" s="228"/>
      <c r="H86" s="109"/>
      <c r="I86" s="109"/>
      <c r="J86" s="109"/>
      <c r="K86" s="109"/>
      <c r="L86" s="109"/>
      <c r="M86" s="109"/>
      <c r="N86" s="227" t="s">
        <v>111</v>
      </c>
      <c r="O86" s="199"/>
      <c r="P86" s="199"/>
      <c r="Q86" s="199"/>
      <c r="R86" s="32"/>
    </row>
    <row r="87" spans="2:65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65" s="1" customFormat="1" ht="29.25" customHeight="1" x14ac:dyDescent="0.3">
      <c r="B88" s="30"/>
      <c r="C88" s="116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9">
        <f>N120</f>
        <v>0</v>
      </c>
      <c r="O88" s="199"/>
      <c r="P88" s="199"/>
      <c r="Q88" s="199"/>
      <c r="R88" s="32"/>
      <c r="AU88" s="13" t="s">
        <v>113</v>
      </c>
    </row>
    <row r="89" spans="2:65" s="6" customFormat="1" ht="24.95" customHeight="1" x14ac:dyDescent="0.3">
      <c r="B89" s="117"/>
      <c r="C89" s="118"/>
      <c r="D89" s="119" t="s">
        <v>427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9">
        <f>N121</f>
        <v>0</v>
      </c>
      <c r="O89" s="230"/>
      <c r="P89" s="230"/>
      <c r="Q89" s="230"/>
      <c r="R89" s="120"/>
    </row>
    <row r="90" spans="2:65" s="7" customFormat="1" ht="19.899999999999999" customHeight="1" x14ac:dyDescent="0.3">
      <c r="B90" s="121"/>
      <c r="C90" s="122"/>
      <c r="D90" s="97" t="s">
        <v>428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4">
        <f>N122</f>
        <v>0</v>
      </c>
      <c r="O90" s="231"/>
      <c r="P90" s="231"/>
      <c r="Q90" s="231"/>
      <c r="R90" s="123"/>
    </row>
    <row r="91" spans="2:65" s="6" customFormat="1" ht="24.95" customHeight="1" x14ac:dyDescent="0.3">
      <c r="B91" s="117"/>
      <c r="C91" s="118"/>
      <c r="D91" s="119" t="s">
        <v>429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29">
        <f>N124</f>
        <v>0</v>
      </c>
      <c r="O91" s="230"/>
      <c r="P91" s="230"/>
      <c r="Q91" s="230"/>
      <c r="R91" s="120"/>
    </row>
    <row r="92" spans="2:65" s="7" customFormat="1" ht="19.899999999999999" customHeight="1" x14ac:dyDescent="0.3">
      <c r="B92" s="121"/>
      <c r="C92" s="122"/>
      <c r="D92" s="97" t="s">
        <v>430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4">
        <f>N125</f>
        <v>0</v>
      </c>
      <c r="O92" s="231"/>
      <c r="P92" s="231"/>
      <c r="Q92" s="231"/>
      <c r="R92" s="123"/>
    </row>
    <row r="93" spans="2:65" s="6" customFormat="1" ht="21.75" customHeight="1" x14ac:dyDescent="0.35">
      <c r="B93" s="117"/>
      <c r="C93" s="118"/>
      <c r="D93" s="119" t="s">
        <v>120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32">
        <f>N153</f>
        <v>0</v>
      </c>
      <c r="O93" s="230"/>
      <c r="P93" s="230"/>
      <c r="Q93" s="230"/>
      <c r="R93" s="120"/>
    </row>
    <row r="94" spans="2:65" s="1" customFormat="1" ht="21.75" customHeight="1" x14ac:dyDescent="0.3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65" s="1" customFormat="1" ht="29.25" customHeight="1" x14ac:dyDescent="0.3">
      <c r="B95" s="30"/>
      <c r="C95" s="116" t="s">
        <v>121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33">
        <f>ROUND(N96+N97+N98+N99+N100+N101,2)</f>
        <v>0</v>
      </c>
      <c r="O95" s="199"/>
      <c r="P95" s="199"/>
      <c r="Q95" s="199"/>
      <c r="R95" s="32"/>
      <c r="T95" s="124"/>
      <c r="U95" s="125" t="s">
        <v>35</v>
      </c>
    </row>
    <row r="96" spans="2:65" s="1" customFormat="1" ht="18" customHeight="1" x14ac:dyDescent="0.3">
      <c r="B96" s="126"/>
      <c r="C96" s="127"/>
      <c r="D96" s="217" t="s">
        <v>122</v>
      </c>
      <c r="E96" s="234"/>
      <c r="F96" s="234"/>
      <c r="G96" s="234"/>
      <c r="H96" s="234"/>
      <c r="I96" s="127"/>
      <c r="J96" s="127"/>
      <c r="K96" s="127"/>
      <c r="L96" s="127"/>
      <c r="M96" s="127"/>
      <c r="N96" s="213">
        <f>ROUND(N88*T96,2)</f>
        <v>0</v>
      </c>
      <c r="O96" s="234"/>
      <c r="P96" s="234"/>
      <c r="Q96" s="234"/>
      <c r="R96" s="128"/>
      <c r="S96" s="127"/>
      <c r="T96" s="129"/>
      <c r="U96" s="130" t="s">
        <v>38</v>
      </c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2" t="s">
        <v>123</v>
      </c>
      <c r="AZ96" s="131"/>
      <c r="BA96" s="131"/>
      <c r="BB96" s="131"/>
      <c r="BC96" s="131"/>
      <c r="BD96" s="131"/>
      <c r="BE96" s="133">
        <f t="shared" ref="BE96:BE101" si="0">IF(U96="základná",N96,0)</f>
        <v>0</v>
      </c>
      <c r="BF96" s="133">
        <f t="shared" ref="BF96:BF101" si="1">IF(U96="znížená",N96,0)</f>
        <v>0</v>
      </c>
      <c r="BG96" s="133">
        <f t="shared" ref="BG96:BG101" si="2">IF(U96="zákl. prenesená",N96,0)</f>
        <v>0</v>
      </c>
      <c r="BH96" s="133">
        <f t="shared" ref="BH96:BH101" si="3">IF(U96="zníž. prenesená",N96,0)</f>
        <v>0</v>
      </c>
      <c r="BI96" s="133">
        <f t="shared" ref="BI96:BI101" si="4">IF(U96="nulová",N96,0)</f>
        <v>0</v>
      </c>
      <c r="BJ96" s="132" t="s">
        <v>124</v>
      </c>
      <c r="BK96" s="131"/>
      <c r="BL96" s="131"/>
      <c r="BM96" s="131"/>
    </row>
    <row r="97" spans="2:65" s="1" customFormat="1" ht="18" customHeight="1" x14ac:dyDescent="0.3">
      <c r="B97" s="126"/>
      <c r="C97" s="127"/>
      <c r="D97" s="217" t="s">
        <v>125</v>
      </c>
      <c r="E97" s="234"/>
      <c r="F97" s="234"/>
      <c r="G97" s="234"/>
      <c r="H97" s="234"/>
      <c r="I97" s="127"/>
      <c r="J97" s="127"/>
      <c r="K97" s="127"/>
      <c r="L97" s="127"/>
      <c r="M97" s="127"/>
      <c r="N97" s="213">
        <f>ROUND(N88*T97,2)</f>
        <v>0</v>
      </c>
      <c r="O97" s="234"/>
      <c r="P97" s="234"/>
      <c r="Q97" s="234"/>
      <c r="R97" s="128"/>
      <c r="S97" s="127"/>
      <c r="T97" s="129"/>
      <c r="U97" s="130" t="s">
        <v>38</v>
      </c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2" t="s">
        <v>123</v>
      </c>
      <c r="AZ97" s="131"/>
      <c r="BA97" s="131"/>
      <c r="BB97" s="131"/>
      <c r="BC97" s="131"/>
      <c r="BD97" s="131"/>
      <c r="BE97" s="133">
        <f t="shared" si="0"/>
        <v>0</v>
      </c>
      <c r="BF97" s="133">
        <f t="shared" si="1"/>
        <v>0</v>
      </c>
      <c r="BG97" s="133">
        <f t="shared" si="2"/>
        <v>0</v>
      </c>
      <c r="BH97" s="133">
        <f t="shared" si="3"/>
        <v>0</v>
      </c>
      <c r="BI97" s="133">
        <f t="shared" si="4"/>
        <v>0</v>
      </c>
      <c r="BJ97" s="132" t="s">
        <v>124</v>
      </c>
      <c r="BK97" s="131"/>
      <c r="BL97" s="131"/>
      <c r="BM97" s="131"/>
    </row>
    <row r="98" spans="2:65" s="1" customFormat="1" ht="18" customHeight="1" x14ac:dyDescent="0.3">
      <c r="B98" s="126"/>
      <c r="C98" s="127"/>
      <c r="D98" s="217" t="s">
        <v>126</v>
      </c>
      <c r="E98" s="234"/>
      <c r="F98" s="234"/>
      <c r="G98" s="234"/>
      <c r="H98" s="234"/>
      <c r="I98" s="127"/>
      <c r="J98" s="127"/>
      <c r="K98" s="127"/>
      <c r="L98" s="127"/>
      <c r="M98" s="127"/>
      <c r="N98" s="213">
        <f>ROUND(N88*T98,2)</f>
        <v>0</v>
      </c>
      <c r="O98" s="234"/>
      <c r="P98" s="234"/>
      <c r="Q98" s="234"/>
      <c r="R98" s="128"/>
      <c r="S98" s="127"/>
      <c r="T98" s="129"/>
      <c r="U98" s="130" t="s">
        <v>38</v>
      </c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2" t="s">
        <v>123</v>
      </c>
      <c r="AZ98" s="131"/>
      <c r="BA98" s="131"/>
      <c r="BB98" s="131"/>
      <c r="BC98" s="131"/>
      <c r="BD98" s="131"/>
      <c r="BE98" s="133">
        <f t="shared" si="0"/>
        <v>0</v>
      </c>
      <c r="BF98" s="133">
        <f t="shared" si="1"/>
        <v>0</v>
      </c>
      <c r="BG98" s="133">
        <f t="shared" si="2"/>
        <v>0</v>
      </c>
      <c r="BH98" s="133">
        <f t="shared" si="3"/>
        <v>0</v>
      </c>
      <c r="BI98" s="133">
        <f t="shared" si="4"/>
        <v>0</v>
      </c>
      <c r="BJ98" s="132" t="s">
        <v>124</v>
      </c>
      <c r="BK98" s="131"/>
      <c r="BL98" s="131"/>
      <c r="BM98" s="131"/>
    </row>
    <row r="99" spans="2:65" s="1" customFormat="1" ht="18" customHeight="1" x14ac:dyDescent="0.3">
      <c r="B99" s="126"/>
      <c r="C99" s="127"/>
      <c r="D99" s="217" t="s">
        <v>127</v>
      </c>
      <c r="E99" s="234"/>
      <c r="F99" s="234"/>
      <c r="G99" s="234"/>
      <c r="H99" s="234"/>
      <c r="I99" s="127"/>
      <c r="J99" s="127"/>
      <c r="K99" s="127"/>
      <c r="L99" s="127"/>
      <c r="M99" s="127"/>
      <c r="N99" s="213">
        <f>ROUND(N88*T99,2)</f>
        <v>0</v>
      </c>
      <c r="O99" s="234"/>
      <c r="P99" s="234"/>
      <c r="Q99" s="234"/>
      <c r="R99" s="128"/>
      <c r="S99" s="127"/>
      <c r="T99" s="129"/>
      <c r="U99" s="130" t="s">
        <v>38</v>
      </c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2" t="s">
        <v>123</v>
      </c>
      <c r="AZ99" s="131"/>
      <c r="BA99" s="131"/>
      <c r="BB99" s="131"/>
      <c r="BC99" s="131"/>
      <c r="BD99" s="131"/>
      <c r="BE99" s="133">
        <f t="shared" si="0"/>
        <v>0</v>
      </c>
      <c r="BF99" s="133">
        <f t="shared" si="1"/>
        <v>0</v>
      </c>
      <c r="BG99" s="133">
        <f t="shared" si="2"/>
        <v>0</v>
      </c>
      <c r="BH99" s="133">
        <f t="shared" si="3"/>
        <v>0</v>
      </c>
      <c r="BI99" s="133">
        <f t="shared" si="4"/>
        <v>0</v>
      </c>
      <c r="BJ99" s="132" t="s">
        <v>124</v>
      </c>
      <c r="BK99" s="131"/>
      <c r="BL99" s="131"/>
      <c r="BM99" s="131"/>
    </row>
    <row r="100" spans="2:65" s="1" customFormat="1" ht="18" customHeight="1" x14ac:dyDescent="0.3">
      <c r="B100" s="126"/>
      <c r="C100" s="127"/>
      <c r="D100" s="217" t="s">
        <v>128</v>
      </c>
      <c r="E100" s="234"/>
      <c r="F100" s="234"/>
      <c r="G100" s="234"/>
      <c r="H100" s="234"/>
      <c r="I100" s="127"/>
      <c r="J100" s="127"/>
      <c r="K100" s="127"/>
      <c r="L100" s="127"/>
      <c r="M100" s="127"/>
      <c r="N100" s="213">
        <f>ROUND(N88*T100,2)</f>
        <v>0</v>
      </c>
      <c r="O100" s="234"/>
      <c r="P100" s="234"/>
      <c r="Q100" s="234"/>
      <c r="R100" s="128"/>
      <c r="S100" s="127"/>
      <c r="T100" s="129"/>
      <c r="U100" s="130" t="s">
        <v>38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2" t="s">
        <v>123</v>
      </c>
      <c r="AZ100" s="131"/>
      <c r="BA100" s="131"/>
      <c r="BB100" s="131"/>
      <c r="BC100" s="131"/>
      <c r="BD100" s="131"/>
      <c r="BE100" s="133">
        <f t="shared" si="0"/>
        <v>0</v>
      </c>
      <c r="BF100" s="133">
        <f t="shared" si="1"/>
        <v>0</v>
      </c>
      <c r="BG100" s="133">
        <f t="shared" si="2"/>
        <v>0</v>
      </c>
      <c r="BH100" s="133">
        <f t="shared" si="3"/>
        <v>0</v>
      </c>
      <c r="BI100" s="133">
        <f t="shared" si="4"/>
        <v>0</v>
      </c>
      <c r="BJ100" s="132" t="s">
        <v>124</v>
      </c>
      <c r="BK100" s="131"/>
      <c r="BL100" s="131"/>
      <c r="BM100" s="131"/>
    </row>
    <row r="101" spans="2:65" s="1" customFormat="1" ht="18" customHeight="1" x14ac:dyDescent="0.3">
      <c r="B101" s="126"/>
      <c r="C101" s="127"/>
      <c r="D101" s="134" t="s">
        <v>129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13">
        <f>ROUND(N88*T101,2)</f>
        <v>0</v>
      </c>
      <c r="O101" s="234"/>
      <c r="P101" s="234"/>
      <c r="Q101" s="234"/>
      <c r="R101" s="128"/>
      <c r="S101" s="127"/>
      <c r="T101" s="135"/>
      <c r="U101" s="136" t="s">
        <v>38</v>
      </c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2" t="s">
        <v>130</v>
      </c>
      <c r="AZ101" s="131"/>
      <c r="BA101" s="131"/>
      <c r="BB101" s="131"/>
      <c r="BC101" s="131"/>
      <c r="BD101" s="131"/>
      <c r="BE101" s="133">
        <f t="shared" si="0"/>
        <v>0</v>
      </c>
      <c r="BF101" s="133">
        <f t="shared" si="1"/>
        <v>0</v>
      </c>
      <c r="BG101" s="133">
        <f t="shared" si="2"/>
        <v>0</v>
      </c>
      <c r="BH101" s="133">
        <f t="shared" si="3"/>
        <v>0</v>
      </c>
      <c r="BI101" s="133">
        <f t="shared" si="4"/>
        <v>0</v>
      </c>
      <c r="BJ101" s="132" t="s">
        <v>124</v>
      </c>
      <c r="BK101" s="131"/>
      <c r="BL101" s="131"/>
      <c r="BM101" s="131"/>
    </row>
    <row r="102" spans="2:65" s="1" customFormat="1" x14ac:dyDescent="0.3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</row>
    <row r="103" spans="2:65" s="1" customFormat="1" ht="29.25" customHeight="1" x14ac:dyDescent="0.3">
      <c r="B103" s="30"/>
      <c r="C103" s="108" t="s">
        <v>103</v>
      </c>
      <c r="D103" s="109"/>
      <c r="E103" s="109"/>
      <c r="F103" s="109"/>
      <c r="G103" s="109"/>
      <c r="H103" s="109"/>
      <c r="I103" s="109"/>
      <c r="J103" s="109"/>
      <c r="K103" s="109"/>
      <c r="L103" s="215">
        <f>ROUND(SUM(N88+N95),2)</f>
        <v>0</v>
      </c>
      <c r="M103" s="228"/>
      <c r="N103" s="228"/>
      <c r="O103" s="228"/>
      <c r="P103" s="228"/>
      <c r="Q103" s="228"/>
      <c r="R103" s="32"/>
    </row>
    <row r="104" spans="2:65" s="1" customFormat="1" ht="6.95" customHeight="1" x14ac:dyDescent="0.3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8" spans="2:65" s="1" customFormat="1" ht="6.95" customHeight="1" x14ac:dyDescent="0.3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</row>
    <row r="109" spans="2:65" s="1" customFormat="1" ht="36.950000000000003" customHeight="1" x14ac:dyDescent="0.3">
      <c r="B109" s="30"/>
      <c r="C109" s="180" t="s">
        <v>131</v>
      </c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32"/>
    </row>
    <row r="110" spans="2:65" s="1" customFormat="1" ht="6.95" customHeight="1" x14ac:dyDescent="0.3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65" s="1" customFormat="1" ht="30" customHeight="1" x14ac:dyDescent="0.3">
      <c r="B111" s="30"/>
      <c r="C111" s="25" t="s">
        <v>16</v>
      </c>
      <c r="D111" s="31"/>
      <c r="E111" s="31"/>
      <c r="F111" s="220" t="str">
        <f>F6</f>
        <v>Viacúčelová budova kultúrneho domu - stavebné úpravy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31"/>
      <c r="R111" s="32"/>
    </row>
    <row r="112" spans="2:65" s="1" customFormat="1" ht="36.950000000000003" customHeight="1" x14ac:dyDescent="0.3">
      <c r="B112" s="30"/>
      <c r="C112" s="64" t="s">
        <v>106</v>
      </c>
      <c r="D112" s="31"/>
      <c r="E112" s="31"/>
      <c r="F112" s="200" t="str">
        <f>F7</f>
        <v>06 - Elektroinštalácia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31"/>
      <c r="R112" s="32"/>
    </row>
    <row r="113" spans="2:65" s="1" customFormat="1" ht="6.95" customHeight="1" x14ac:dyDescent="0.3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65" s="1" customFormat="1" ht="18" customHeight="1" x14ac:dyDescent="0.3">
      <c r="B114" s="30"/>
      <c r="C114" s="25" t="s">
        <v>19</v>
      </c>
      <c r="D114" s="31"/>
      <c r="E114" s="31"/>
      <c r="F114" s="23" t="str">
        <f>F9</f>
        <v xml:space="preserve"> </v>
      </c>
      <c r="G114" s="31"/>
      <c r="H114" s="31"/>
      <c r="I114" s="31"/>
      <c r="J114" s="31"/>
      <c r="K114" s="25" t="s">
        <v>21</v>
      </c>
      <c r="L114" s="31"/>
      <c r="M114" s="226" t="str">
        <f>IF(O9="","",O9)</f>
        <v>26. 10. 2017</v>
      </c>
      <c r="N114" s="199"/>
      <c r="O114" s="199"/>
      <c r="P114" s="199"/>
      <c r="Q114" s="31"/>
      <c r="R114" s="32"/>
    </row>
    <row r="115" spans="2:65" s="1" customFormat="1" ht="6.95" customHeight="1" x14ac:dyDescent="0.3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65" s="1" customFormat="1" ht="15" x14ac:dyDescent="0.3">
      <c r="B116" s="30"/>
      <c r="C116" s="25" t="s">
        <v>23</v>
      </c>
      <c r="D116" s="31"/>
      <c r="E116" s="31"/>
      <c r="F116" s="23" t="str">
        <f>E12</f>
        <v xml:space="preserve"> </v>
      </c>
      <c r="G116" s="31"/>
      <c r="H116" s="31"/>
      <c r="I116" s="31"/>
      <c r="J116" s="31"/>
      <c r="K116" s="25" t="s">
        <v>28</v>
      </c>
      <c r="L116" s="31"/>
      <c r="M116" s="185" t="str">
        <f>E18</f>
        <v xml:space="preserve"> </v>
      </c>
      <c r="N116" s="199"/>
      <c r="O116" s="199"/>
      <c r="P116" s="199"/>
      <c r="Q116" s="199"/>
      <c r="R116" s="32"/>
    </row>
    <row r="117" spans="2:65" s="1" customFormat="1" ht="14.45" customHeight="1" x14ac:dyDescent="0.3">
      <c r="B117" s="30"/>
      <c r="C117" s="25" t="s">
        <v>26</v>
      </c>
      <c r="D117" s="31"/>
      <c r="E117" s="31"/>
      <c r="F117" s="23" t="str">
        <f>IF(E15="","",E15)</f>
        <v>Vyplň údaj</v>
      </c>
      <c r="G117" s="31"/>
      <c r="H117" s="31"/>
      <c r="I117" s="31"/>
      <c r="J117" s="31"/>
      <c r="K117" s="25" t="s">
        <v>30</v>
      </c>
      <c r="L117" s="31"/>
      <c r="M117" s="185" t="str">
        <f>E21</f>
        <v xml:space="preserve"> </v>
      </c>
      <c r="N117" s="199"/>
      <c r="O117" s="199"/>
      <c r="P117" s="199"/>
      <c r="Q117" s="199"/>
      <c r="R117" s="32"/>
    </row>
    <row r="118" spans="2:65" s="1" customFormat="1" ht="10.35" customHeight="1" x14ac:dyDescent="0.3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65" s="8" customFormat="1" ht="29.25" customHeight="1" x14ac:dyDescent="0.3">
      <c r="B119" s="137"/>
      <c r="C119" s="138" t="s">
        <v>132</v>
      </c>
      <c r="D119" s="139" t="s">
        <v>133</v>
      </c>
      <c r="E119" s="139" t="s">
        <v>53</v>
      </c>
      <c r="F119" s="235" t="s">
        <v>134</v>
      </c>
      <c r="G119" s="236"/>
      <c r="H119" s="236"/>
      <c r="I119" s="236"/>
      <c r="J119" s="139" t="s">
        <v>135</v>
      </c>
      <c r="K119" s="139" t="s">
        <v>136</v>
      </c>
      <c r="L119" s="237" t="s">
        <v>137</v>
      </c>
      <c r="M119" s="236"/>
      <c r="N119" s="235" t="s">
        <v>111</v>
      </c>
      <c r="O119" s="236"/>
      <c r="P119" s="236"/>
      <c r="Q119" s="238"/>
      <c r="R119" s="140"/>
      <c r="T119" s="72" t="s">
        <v>138</v>
      </c>
      <c r="U119" s="73" t="s">
        <v>35</v>
      </c>
      <c r="V119" s="73" t="s">
        <v>139</v>
      </c>
      <c r="W119" s="73" t="s">
        <v>140</v>
      </c>
      <c r="X119" s="73" t="s">
        <v>141</v>
      </c>
      <c r="Y119" s="73" t="s">
        <v>142</v>
      </c>
      <c r="Z119" s="73" t="s">
        <v>143</v>
      </c>
      <c r="AA119" s="74" t="s">
        <v>144</v>
      </c>
    </row>
    <row r="120" spans="2:65" s="1" customFormat="1" ht="29.25" customHeight="1" x14ac:dyDescent="0.35">
      <c r="B120" s="30"/>
      <c r="C120" s="76" t="s">
        <v>108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248">
        <f>BK120</f>
        <v>0</v>
      </c>
      <c r="O120" s="249"/>
      <c r="P120" s="249"/>
      <c r="Q120" s="249"/>
      <c r="R120" s="32"/>
      <c r="T120" s="75"/>
      <c r="U120" s="46"/>
      <c r="V120" s="46"/>
      <c r="W120" s="141">
        <f>W121+W124+W153</f>
        <v>0</v>
      </c>
      <c r="X120" s="46"/>
      <c r="Y120" s="141">
        <f>Y121+Y124+Y153</f>
        <v>0.18284</v>
      </c>
      <c r="Z120" s="46"/>
      <c r="AA120" s="142">
        <f>AA121+AA124+AA153</f>
        <v>0</v>
      </c>
      <c r="AT120" s="13" t="s">
        <v>70</v>
      </c>
      <c r="AU120" s="13" t="s">
        <v>113</v>
      </c>
      <c r="BK120" s="143">
        <f>BK121+BK124+BK153</f>
        <v>0</v>
      </c>
    </row>
    <row r="121" spans="2:65" s="9" customFormat="1" ht="37.35" customHeight="1" x14ac:dyDescent="0.35">
      <c r="B121" s="144"/>
      <c r="C121" s="145"/>
      <c r="D121" s="146" t="s">
        <v>427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232">
        <f>BK121</f>
        <v>0</v>
      </c>
      <c r="O121" s="229"/>
      <c r="P121" s="229"/>
      <c r="Q121" s="229"/>
      <c r="R121" s="147"/>
      <c r="T121" s="148"/>
      <c r="U121" s="145"/>
      <c r="V121" s="145"/>
      <c r="W121" s="149">
        <f>W122</f>
        <v>0</v>
      </c>
      <c r="X121" s="145"/>
      <c r="Y121" s="149">
        <f>Y122</f>
        <v>0</v>
      </c>
      <c r="Z121" s="145"/>
      <c r="AA121" s="150">
        <f>AA122</f>
        <v>0</v>
      </c>
      <c r="AR121" s="151" t="s">
        <v>78</v>
      </c>
      <c r="AT121" s="152" t="s">
        <v>70</v>
      </c>
      <c r="AU121" s="152" t="s">
        <v>71</v>
      </c>
      <c r="AY121" s="151" t="s">
        <v>145</v>
      </c>
      <c r="BK121" s="153">
        <f>BK122</f>
        <v>0</v>
      </c>
    </row>
    <row r="122" spans="2:65" s="9" customFormat="1" ht="19.899999999999999" customHeight="1" x14ac:dyDescent="0.3">
      <c r="B122" s="144"/>
      <c r="C122" s="145"/>
      <c r="D122" s="154" t="s">
        <v>428</v>
      </c>
      <c r="E122" s="154"/>
      <c r="F122" s="154"/>
      <c r="G122" s="154"/>
      <c r="H122" s="154"/>
      <c r="I122" s="154"/>
      <c r="J122" s="154"/>
      <c r="K122" s="154"/>
      <c r="L122" s="154"/>
      <c r="M122" s="154"/>
      <c r="N122" s="250">
        <f>BK122</f>
        <v>0</v>
      </c>
      <c r="O122" s="251"/>
      <c r="P122" s="251"/>
      <c r="Q122" s="251"/>
      <c r="R122" s="147"/>
      <c r="T122" s="148"/>
      <c r="U122" s="145"/>
      <c r="V122" s="145"/>
      <c r="W122" s="149">
        <f>W123</f>
        <v>0</v>
      </c>
      <c r="X122" s="145"/>
      <c r="Y122" s="149">
        <f>Y123</f>
        <v>0</v>
      </c>
      <c r="Z122" s="145"/>
      <c r="AA122" s="150">
        <f>AA123</f>
        <v>0</v>
      </c>
      <c r="AR122" s="151" t="s">
        <v>78</v>
      </c>
      <c r="AT122" s="152" t="s">
        <v>70</v>
      </c>
      <c r="AU122" s="152" t="s">
        <v>78</v>
      </c>
      <c r="AY122" s="151" t="s">
        <v>145</v>
      </c>
      <c r="BK122" s="153">
        <f>BK123</f>
        <v>0</v>
      </c>
    </row>
    <row r="123" spans="2:65" s="1" customFormat="1" ht="44.25" customHeight="1" x14ac:dyDescent="0.3">
      <c r="B123" s="126"/>
      <c r="C123" s="155" t="s">
        <v>78</v>
      </c>
      <c r="D123" s="155" t="s">
        <v>146</v>
      </c>
      <c r="E123" s="156" t="s">
        <v>431</v>
      </c>
      <c r="F123" s="239" t="s">
        <v>432</v>
      </c>
      <c r="G123" s="240"/>
      <c r="H123" s="240"/>
      <c r="I123" s="240"/>
      <c r="J123" s="157" t="s">
        <v>291</v>
      </c>
      <c r="K123" s="158">
        <v>83</v>
      </c>
      <c r="L123" s="241">
        <v>0</v>
      </c>
      <c r="M123" s="240"/>
      <c r="N123" s="242">
        <f>ROUND(L123*K123,2)</f>
        <v>0</v>
      </c>
      <c r="O123" s="240"/>
      <c r="P123" s="240"/>
      <c r="Q123" s="240"/>
      <c r="R123" s="128"/>
      <c r="T123" s="159" t="s">
        <v>3</v>
      </c>
      <c r="U123" s="39" t="s">
        <v>38</v>
      </c>
      <c r="V123" s="31"/>
      <c r="W123" s="160">
        <f>V123*K123</f>
        <v>0</v>
      </c>
      <c r="X123" s="160">
        <v>0</v>
      </c>
      <c r="Y123" s="160">
        <f>X123*K123</f>
        <v>0</v>
      </c>
      <c r="Z123" s="160">
        <v>0</v>
      </c>
      <c r="AA123" s="161">
        <f>Z123*K123</f>
        <v>0</v>
      </c>
      <c r="AR123" s="13" t="s">
        <v>150</v>
      </c>
      <c r="AT123" s="13" t="s">
        <v>146</v>
      </c>
      <c r="AU123" s="13" t="s">
        <v>124</v>
      </c>
      <c r="AY123" s="13" t="s">
        <v>145</v>
      </c>
      <c r="BE123" s="101">
        <f>IF(U123="základná",N123,0)</f>
        <v>0</v>
      </c>
      <c r="BF123" s="101">
        <f>IF(U123="znížená",N123,0)</f>
        <v>0</v>
      </c>
      <c r="BG123" s="101">
        <f>IF(U123="zákl. prenesená",N123,0)</f>
        <v>0</v>
      </c>
      <c r="BH123" s="101">
        <f>IF(U123="zníž. prenesená",N123,0)</f>
        <v>0</v>
      </c>
      <c r="BI123" s="101">
        <f>IF(U123="nulová",N123,0)</f>
        <v>0</v>
      </c>
      <c r="BJ123" s="13" t="s">
        <v>124</v>
      </c>
      <c r="BK123" s="101">
        <f>ROUND(L123*K123,2)</f>
        <v>0</v>
      </c>
      <c r="BL123" s="13" t="s">
        <v>150</v>
      </c>
      <c r="BM123" s="13" t="s">
        <v>150</v>
      </c>
    </row>
    <row r="124" spans="2:65" s="9" customFormat="1" ht="37.35" customHeight="1" x14ac:dyDescent="0.35">
      <c r="B124" s="144"/>
      <c r="C124" s="145"/>
      <c r="D124" s="146" t="s">
        <v>429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254">
        <f>BK124</f>
        <v>0</v>
      </c>
      <c r="O124" s="255"/>
      <c r="P124" s="255"/>
      <c r="Q124" s="255"/>
      <c r="R124" s="147"/>
      <c r="T124" s="148"/>
      <c r="U124" s="145"/>
      <c r="V124" s="145"/>
      <c r="W124" s="149">
        <f>W125</f>
        <v>0</v>
      </c>
      <c r="X124" s="145"/>
      <c r="Y124" s="149">
        <f>Y125</f>
        <v>0.18284</v>
      </c>
      <c r="Z124" s="145"/>
      <c r="AA124" s="150">
        <f>AA125</f>
        <v>0</v>
      </c>
      <c r="AR124" s="151" t="s">
        <v>155</v>
      </c>
      <c r="AT124" s="152" t="s">
        <v>70</v>
      </c>
      <c r="AU124" s="152" t="s">
        <v>71</v>
      </c>
      <c r="AY124" s="151" t="s">
        <v>145</v>
      </c>
      <c r="BK124" s="153">
        <f>BK125</f>
        <v>0</v>
      </c>
    </row>
    <row r="125" spans="2:65" s="9" customFormat="1" ht="19.899999999999999" customHeight="1" x14ac:dyDescent="0.3">
      <c r="B125" s="144"/>
      <c r="C125" s="145"/>
      <c r="D125" s="154" t="s">
        <v>430</v>
      </c>
      <c r="E125" s="154"/>
      <c r="F125" s="154"/>
      <c r="G125" s="154"/>
      <c r="H125" s="154"/>
      <c r="I125" s="154"/>
      <c r="J125" s="154"/>
      <c r="K125" s="154"/>
      <c r="L125" s="154"/>
      <c r="M125" s="154"/>
      <c r="N125" s="250">
        <f>BK125</f>
        <v>0</v>
      </c>
      <c r="O125" s="251"/>
      <c r="P125" s="251"/>
      <c r="Q125" s="251"/>
      <c r="R125" s="147"/>
      <c r="T125" s="148"/>
      <c r="U125" s="145"/>
      <c r="V125" s="145"/>
      <c r="W125" s="149">
        <f>SUM(W126:W152)</f>
        <v>0</v>
      </c>
      <c r="X125" s="145"/>
      <c r="Y125" s="149">
        <f>SUM(Y126:Y152)</f>
        <v>0.18284</v>
      </c>
      <c r="Z125" s="145"/>
      <c r="AA125" s="150">
        <f>SUM(AA126:AA152)</f>
        <v>0</v>
      </c>
      <c r="AR125" s="151" t="s">
        <v>155</v>
      </c>
      <c r="AT125" s="152" t="s">
        <v>70</v>
      </c>
      <c r="AU125" s="152" t="s">
        <v>78</v>
      </c>
      <c r="AY125" s="151" t="s">
        <v>145</v>
      </c>
      <c r="BK125" s="153">
        <f>SUM(BK126:BK152)</f>
        <v>0</v>
      </c>
    </row>
    <row r="126" spans="2:65" s="1" customFormat="1" ht="69.75" customHeight="1" x14ac:dyDescent="0.3">
      <c r="B126" s="126"/>
      <c r="C126" s="155" t="s">
        <v>124</v>
      </c>
      <c r="D126" s="155" t="s">
        <v>146</v>
      </c>
      <c r="E126" s="156" t="s">
        <v>433</v>
      </c>
      <c r="F126" s="239" t="s">
        <v>434</v>
      </c>
      <c r="G126" s="240"/>
      <c r="H126" s="240"/>
      <c r="I126" s="240"/>
      <c r="J126" s="157" t="s">
        <v>291</v>
      </c>
      <c r="K126" s="158">
        <v>84</v>
      </c>
      <c r="L126" s="241">
        <v>0</v>
      </c>
      <c r="M126" s="240"/>
      <c r="N126" s="242">
        <f t="shared" ref="N126:N152" si="5">ROUND(L126*K126,2)</f>
        <v>0</v>
      </c>
      <c r="O126" s="240"/>
      <c r="P126" s="240"/>
      <c r="Q126" s="240"/>
      <c r="R126" s="128"/>
      <c r="T126" s="159" t="s">
        <v>3</v>
      </c>
      <c r="U126" s="39" t="s">
        <v>38</v>
      </c>
      <c r="V126" s="31"/>
      <c r="W126" s="160">
        <f t="shared" ref="W126:W152" si="6">V126*K126</f>
        <v>0</v>
      </c>
      <c r="X126" s="160">
        <v>0</v>
      </c>
      <c r="Y126" s="160">
        <f t="shared" ref="Y126:Y152" si="7">X126*K126</f>
        <v>0</v>
      </c>
      <c r="Z126" s="160">
        <v>0</v>
      </c>
      <c r="AA126" s="161">
        <f t="shared" ref="AA126:AA152" si="8">Z126*K126</f>
        <v>0</v>
      </c>
      <c r="AR126" s="13" t="s">
        <v>435</v>
      </c>
      <c r="AT126" s="13" t="s">
        <v>146</v>
      </c>
      <c r="AU126" s="13" t="s">
        <v>124</v>
      </c>
      <c r="AY126" s="13" t="s">
        <v>145</v>
      </c>
      <c r="BE126" s="101">
        <f t="shared" ref="BE126:BE152" si="9">IF(U126="základná",N126,0)</f>
        <v>0</v>
      </c>
      <c r="BF126" s="101">
        <f t="shared" ref="BF126:BF152" si="10">IF(U126="znížená",N126,0)</f>
        <v>0</v>
      </c>
      <c r="BG126" s="101">
        <f t="shared" ref="BG126:BG152" si="11">IF(U126="zákl. prenesená",N126,0)</f>
        <v>0</v>
      </c>
      <c r="BH126" s="101">
        <f t="shared" ref="BH126:BH152" si="12">IF(U126="zníž. prenesená",N126,0)</f>
        <v>0</v>
      </c>
      <c r="BI126" s="101">
        <f t="shared" ref="BI126:BI152" si="13">IF(U126="nulová",N126,0)</f>
        <v>0</v>
      </c>
      <c r="BJ126" s="13" t="s">
        <v>124</v>
      </c>
      <c r="BK126" s="101">
        <f t="shared" ref="BK126:BK152" si="14">ROUND(L126*K126,2)</f>
        <v>0</v>
      </c>
      <c r="BL126" s="13" t="s">
        <v>435</v>
      </c>
      <c r="BM126" s="13" t="s">
        <v>166</v>
      </c>
    </row>
    <row r="127" spans="2:65" s="1" customFormat="1" ht="22.5" customHeight="1" x14ac:dyDescent="0.3">
      <c r="B127" s="126"/>
      <c r="C127" s="167" t="s">
        <v>155</v>
      </c>
      <c r="D127" s="167" t="s">
        <v>259</v>
      </c>
      <c r="E127" s="168" t="s">
        <v>436</v>
      </c>
      <c r="F127" s="258" t="s">
        <v>437</v>
      </c>
      <c r="G127" s="259"/>
      <c r="H127" s="259"/>
      <c r="I127" s="259"/>
      <c r="J127" s="169" t="s">
        <v>291</v>
      </c>
      <c r="K127" s="170">
        <v>17</v>
      </c>
      <c r="L127" s="260">
        <v>0</v>
      </c>
      <c r="M127" s="259"/>
      <c r="N127" s="261">
        <f t="shared" si="5"/>
        <v>0</v>
      </c>
      <c r="O127" s="240"/>
      <c r="P127" s="240"/>
      <c r="Q127" s="240"/>
      <c r="R127" s="128"/>
      <c r="T127" s="159" t="s">
        <v>3</v>
      </c>
      <c r="U127" s="39" t="s">
        <v>38</v>
      </c>
      <c r="V127" s="31"/>
      <c r="W127" s="160">
        <f t="shared" si="6"/>
        <v>0</v>
      </c>
      <c r="X127" s="160">
        <v>1.7700000000000001E-3</v>
      </c>
      <c r="Y127" s="160">
        <f t="shared" si="7"/>
        <v>3.0090000000000002E-2</v>
      </c>
      <c r="Z127" s="160">
        <v>0</v>
      </c>
      <c r="AA127" s="161">
        <f t="shared" si="8"/>
        <v>0</v>
      </c>
      <c r="AR127" s="13" t="s">
        <v>438</v>
      </c>
      <c r="AT127" s="13" t="s">
        <v>259</v>
      </c>
      <c r="AU127" s="13" t="s">
        <v>124</v>
      </c>
      <c r="AY127" s="13" t="s">
        <v>145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124</v>
      </c>
      <c r="BK127" s="101">
        <f t="shared" si="14"/>
        <v>0</v>
      </c>
      <c r="BL127" s="13" t="s">
        <v>435</v>
      </c>
      <c r="BM127" s="13" t="s">
        <v>174</v>
      </c>
    </row>
    <row r="128" spans="2:65" s="1" customFormat="1" ht="22.5" customHeight="1" x14ac:dyDescent="0.3">
      <c r="B128" s="126"/>
      <c r="C128" s="167" t="s">
        <v>150</v>
      </c>
      <c r="D128" s="167" t="s">
        <v>259</v>
      </c>
      <c r="E128" s="168" t="s">
        <v>439</v>
      </c>
      <c r="F128" s="258" t="s">
        <v>440</v>
      </c>
      <c r="G128" s="259"/>
      <c r="H128" s="259"/>
      <c r="I128" s="259"/>
      <c r="J128" s="169" t="s">
        <v>291</v>
      </c>
      <c r="K128" s="170">
        <v>8</v>
      </c>
      <c r="L128" s="260">
        <v>0</v>
      </c>
      <c r="M128" s="259"/>
      <c r="N128" s="261">
        <f t="shared" si="5"/>
        <v>0</v>
      </c>
      <c r="O128" s="240"/>
      <c r="P128" s="240"/>
      <c r="Q128" s="240"/>
      <c r="R128" s="128"/>
      <c r="T128" s="159" t="s">
        <v>3</v>
      </c>
      <c r="U128" s="39" t="s">
        <v>38</v>
      </c>
      <c r="V128" s="31"/>
      <c r="W128" s="160">
        <f t="shared" si="6"/>
        <v>0</v>
      </c>
      <c r="X128" s="160">
        <v>1.7700000000000001E-3</v>
      </c>
      <c r="Y128" s="160">
        <f t="shared" si="7"/>
        <v>1.4160000000000001E-2</v>
      </c>
      <c r="Z128" s="160">
        <v>0</v>
      </c>
      <c r="AA128" s="161">
        <f t="shared" si="8"/>
        <v>0</v>
      </c>
      <c r="AR128" s="13" t="s">
        <v>438</v>
      </c>
      <c r="AT128" s="13" t="s">
        <v>259</v>
      </c>
      <c r="AU128" s="13" t="s">
        <v>124</v>
      </c>
      <c r="AY128" s="13" t="s">
        <v>145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124</v>
      </c>
      <c r="BK128" s="101">
        <f t="shared" si="14"/>
        <v>0</v>
      </c>
      <c r="BL128" s="13" t="s">
        <v>435</v>
      </c>
      <c r="BM128" s="13" t="s">
        <v>182</v>
      </c>
    </row>
    <row r="129" spans="2:65" s="1" customFormat="1" ht="31.5" customHeight="1" x14ac:dyDescent="0.3">
      <c r="B129" s="126"/>
      <c r="C129" s="167" t="s">
        <v>162</v>
      </c>
      <c r="D129" s="167" t="s">
        <v>259</v>
      </c>
      <c r="E129" s="168" t="s">
        <v>441</v>
      </c>
      <c r="F129" s="258" t="s">
        <v>442</v>
      </c>
      <c r="G129" s="259"/>
      <c r="H129" s="259"/>
      <c r="I129" s="259"/>
      <c r="J129" s="169" t="s">
        <v>291</v>
      </c>
      <c r="K129" s="170">
        <v>19</v>
      </c>
      <c r="L129" s="260">
        <v>0</v>
      </c>
      <c r="M129" s="259"/>
      <c r="N129" s="261">
        <f t="shared" si="5"/>
        <v>0</v>
      </c>
      <c r="O129" s="240"/>
      <c r="P129" s="240"/>
      <c r="Q129" s="240"/>
      <c r="R129" s="128"/>
      <c r="T129" s="159" t="s">
        <v>3</v>
      </c>
      <c r="U129" s="39" t="s">
        <v>38</v>
      </c>
      <c r="V129" s="31"/>
      <c r="W129" s="160">
        <f t="shared" si="6"/>
        <v>0</v>
      </c>
      <c r="X129" s="160">
        <v>1.7700000000000001E-3</v>
      </c>
      <c r="Y129" s="160">
        <f t="shared" si="7"/>
        <v>3.363E-2</v>
      </c>
      <c r="Z129" s="160">
        <v>0</v>
      </c>
      <c r="AA129" s="161">
        <f t="shared" si="8"/>
        <v>0</v>
      </c>
      <c r="AR129" s="13" t="s">
        <v>438</v>
      </c>
      <c r="AT129" s="13" t="s">
        <v>259</v>
      </c>
      <c r="AU129" s="13" t="s">
        <v>124</v>
      </c>
      <c r="AY129" s="13" t="s">
        <v>145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124</v>
      </c>
      <c r="BK129" s="101">
        <f t="shared" si="14"/>
        <v>0</v>
      </c>
      <c r="BL129" s="13" t="s">
        <v>435</v>
      </c>
      <c r="BM129" s="13" t="s">
        <v>190</v>
      </c>
    </row>
    <row r="130" spans="2:65" s="1" customFormat="1" ht="44.25" customHeight="1" x14ac:dyDescent="0.3">
      <c r="B130" s="126"/>
      <c r="C130" s="167" t="s">
        <v>166</v>
      </c>
      <c r="D130" s="167" t="s">
        <v>259</v>
      </c>
      <c r="E130" s="168" t="s">
        <v>443</v>
      </c>
      <c r="F130" s="258" t="s">
        <v>444</v>
      </c>
      <c r="G130" s="259"/>
      <c r="H130" s="259"/>
      <c r="I130" s="259"/>
      <c r="J130" s="169" t="s">
        <v>291</v>
      </c>
      <c r="K130" s="170">
        <v>9</v>
      </c>
      <c r="L130" s="260">
        <v>0</v>
      </c>
      <c r="M130" s="259"/>
      <c r="N130" s="261">
        <f t="shared" si="5"/>
        <v>0</v>
      </c>
      <c r="O130" s="240"/>
      <c r="P130" s="240"/>
      <c r="Q130" s="240"/>
      <c r="R130" s="128"/>
      <c r="T130" s="159" t="s">
        <v>3</v>
      </c>
      <c r="U130" s="39" t="s">
        <v>38</v>
      </c>
      <c r="V130" s="31"/>
      <c r="W130" s="160">
        <f t="shared" si="6"/>
        <v>0</v>
      </c>
      <c r="X130" s="160">
        <v>1.7700000000000001E-3</v>
      </c>
      <c r="Y130" s="160">
        <f t="shared" si="7"/>
        <v>1.593E-2</v>
      </c>
      <c r="Z130" s="160">
        <v>0</v>
      </c>
      <c r="AA130" s="161">
        <f t="shared" si="8"/>
        <v>0</v>
      </c>
      <c r="AR130" s="13" t="s">
        <v>438</v>
      </c>
      <c r="AT130" s="13" t="s">
        <v>259</v>
      </c>
      <c r="AU130" s="13" t="s">
        <v>124</v>
      </c>
      <c r="AY130" s="13" t="s">
        <v>145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124</v>
      </c>
      <c r="BK130" s="101">
        <f t="shared" si="14"/>
        <v>0</v>
      </c>
      <c r="BL130" s="13" t="s">
        <v>435</v>
      </c>
      <c r="BM130" s="13" t="s">
        <v>199</v>
      </c>
    </row>
    <row r="131" spans="2:65" s="1" customFormat="1" ht="22.5" customHeight="1" x14ac:dyDescent="0.3">
      <c r="B131" s="126"/>
      <c r="C131" s="167" t="s">
        <v>170</v>
      </c>
      <c r="D131" s="167" t="s">
        <v>259</v>
      </c>
      <c r="E131" s="168" t="s">
        <v>445</v>
      </c>
      <c r="F131" s="258" t="s">
        <v>446</v>
      </c>
      <c r="G131" s="259"/>
      <c r="H131" s="259"/>
      <c r="I131" s="259"/>
      <c r="J131" s="169" t="s">
        <v>291</v>
      </c>
      <c r="K131" s="170">
        <v>18</v>
      </c>
      <c r="L131" s="260">
        <v>0</v>
      </c>
      <c r="M131" s="259"/>
      <c r="N131" s="261">
        <f t="shared" si="5"/>
        <v>0</v>
      </c>
      <c r="O131" s="240"/>
      <c r="P131" s="240"/>
      <c r="Q131" s="240"/>
      <c r="R131" s="128"/>
      <c r="T131" s="159" t="s">
        <v>3</v>
      </c>
      <c r="U131" s="39" t="s">
        <v>38</v>
      </c>
      <c r="V131" s="31"/>
      <c r="W131" s="160">
        <f t="shared" si="6"/>
        <v>0</v>
      </c>
      <c r="X131" s="160">
        <v>1.7700000000000001E-3</v>
      </c>
      <c r="Y131" s="160">
        <f t="shared" si="7"/>
        <v>3.1859999999999999E-2</v>
      </c>
      <c r="Z131" s="160">
        <v>0</v>
      </c>
      <c r="AA131" s="161">
        <f t="shared" si="8"/>
        <v>0</v>
      </c>
      <c r="AR131" s="13" t="s">
        <v>438</v>
      </c>
      <c r="AT131" s="13" t="s">
        <v>259</v>
      </c>
      <c r="AU131" s="13" t="s">
        <v>124</v>
      </c>
      <c r="AY131" s="13" t="s">
        <v>145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124</v>
      </c>
      <c r="BK131" s="101">
        <f t="shared" si="14"/>
        <v>0</v>
      </c>
      <c r="BL131" s="13" t="s">
        <v>435</v>
      </c>
      <c r="BM131" s="13" t="s">
        <v>207</v>
      </c>
    </row>
    <row r="132" spans="2:65" s="1" customFormat="1" ht="31.5" customHeight="1" x14ac:dyDescent="0.3">
      <c r="B132" s="126"/>
      <c r="C132" s="167" t="s">
        <v>174</v>
      </c>
      <c r="D132" s="167" t="s">
        <v>259</v>
      </c>
      <c r="E132" s="168" t="s">
        <v>447</v>
      </c>
      <c r="F132" s="258" t="s">
        <v>448</v>
      </c>
      <c r="G132" s="259"/>
      <c r="H132" s="259"/>
      <c r="I132" s="259"/>
      <c r="J132" s="169" t="s">
        <v>291</v>
      </c>
      <c r="K132" s="170">
        <v>6</v>
      </c>
      <c r="L132" s="260">
        <v>0</v>
      </c>
      <c r="M132" s="259"/>
      <c r="N132" s="261">
        <f t="shared" si="5"/>
        <v>0</v>
      </c>
      <c r="O132" s="240"/>
      <c r="P132" s="240"/>
      <c r="Q132" s="240"/>
      <c r="R132" s="128"/>
      <c r="T132" s="159" t="s">
        <v>3</v>
      </c>
      <c r="U132" s="39" t="s">
        <v>38</v>
      </c>
      <c r="V132" s="31"/>
      <c r="W132" s="160">
        <f t="shared" si="6"/>
        <v>0</v>
      </c>
      <c r="X132" s="160">
        <v>1.7700000000000001E-3</v>
      </c>
      <c r="Y132" s="160">
        <f t="shared" si="7"/>
        <v>1.0620000000000001E-2</v>
      </c>
      <c r="Z132" s="160">
        <v>0</v>
      </c>
      <c r="AA132" s="161">
        <f t="shared" si="8"/>
        <v>0</v>
      </c>
      <c r="AR132" s="13" t="s">
        <v>438</v>
      </c>
      <c r="AT132" s="13" t="s">
        <v>259</v>
      </c>
      <c r="AU132" s="13" t="s">
        <v>124</v>
      </c>
      <c r="AY132" s="13" t="s">
        <v>145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124</v>
      </c>
      <c r="BK132" s="101">
        <f t="shared" si="14"/>
        <v>0</v>
      </c>
      <c r="BL132" s="13" t="s">
        <v>435</v>
      </c>
      <c r="BM132" s="13" t="s">
        <v>216</v>
      </c>
    </row>
    <row r="133" spans="2:65" s="1" customFormat="1" ht="22.5" customHeight="1" x14ac:dyDescent="0.3">
      <c r="B133" s="126"/>
      <c r="C133" s="167" t="s">
        <v>178</v>
      </c>
      <c r="D133" s="167" t="s">
        <v>259</v>
      </c>
      <c r="E133" s="168" t="s">
        <v>449</v>
      </c>
      <c r="F133" s="258" t="s">
        <v>450</v>
      </c>
      <c r="G133" s="259"/>
      <c r="H133" s="259"/>
      <c r="I133" s="259"/>
      <c r="J133" s="169" t="s">
        <v>291</v>
      </c>
      <c r="K133" s="170">
        <v>2</v>
      </c>
      <c r="L133" s="260">
        <v>0</v>
      </c>
      <c r="M133" s="259"/>
      <c r="N133" s="261">
        <f t="shared" si="5"/>
        <v>0</v>
      </c>
      <c r="O133" s="240"/>
      <c r="P133" s="240"/>
      <c r="Q133" s="240"/>
      <c r="R133" s="128"/>
      <c r="T133" s="159" t="s">
        <v>3</v>
      </c>
      <c r="U133" s="39" t="s">
        <v>38</v>
      </c>
      <c r="V133" s="31"/>
      <c r="W133" s="160">
        <f t="shared" si="6"/>
        <v>0</v>
      </c>
      <c r="X133" s="160">
        <v>1.7700000000000001E-3</v>
      </c>
      <c r="Y133" s="160">
        <f t="shared" si="7"/>
        <v>3.5400000000000002E-3</v>
      </c>
      <c r="Z133" s="160">
        <v>0</v>
      </c>
      <c r="AA133" s="161">
        <f t="shared" si="8"/>
        <v>0</v>
      </c>
      <c r="AR133" s="13" t="s">
        <v>438</v>
      </c>
      <c r="AT133" s="13" t="s">
        <v>259</v>
      </c>
      <c r="AU133" s="13" t="s">
        <v>124</v>
      </c>
      <c r="AY133" s="13" t="s">
        <v>145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124</v>
      </c>
      <c r="BK133" s="101">
        <f t="shared" si="14"/>
        <v>0</v>
      </c>
      <c r="BL133" s="13" t="s">
        <v>435</v>
      </c>
      <c r="BM133" s="13" t="s">
        <v>8</v>
      </c>
    </row>
    <row r="134" spans="2:65" s="1" customFormat="1" ht="22.5" customHeight="1" x14ac:dyDescent="0.3">
      <c r="B134" s="126"/>
      <c r="C134" s="167" t="s">
        <v>182</v>
      </c>
      <c r="D134" s="167" t="s">
        <v>259</v>
      </c>
      <c r="E134" s="168" t="s">
        <v>451</v>
      </c>
      <c r="F134" s="258" t="s">
        <v>452</v>
      </c>
      <c r="G134" s="259"/>
      <c r="H134" s="259"/>
      <c r="I134" s="259"/>
      <c r="J134" s="169" t="s">
        <v>291</v>
      </c>
      <c r="K134" s="170">
        <v>1</v>
      </c>
      <c r="L134" s="260">
        <v>0</v>
      </c>
      <c r="M134" s="259"/>
      <c r="N134" s="261">
        <f t="shared" si="5"/>
        <v>0</v>
      </c>
      <c r="O134" s="240"/>
      <c r="P134" s="240"/>
      <c r="Q134" s="240"/>
      <c r="R134" s="128"/>
      <c r="T134" s="159" t="s">
        <v>3</v>
      </c>
      <c r="U134" s="39" t="s">
        <v>38</v>
      </c>
      <c r="V134" s="31"/>
      <c r="W134" s="160">
        <f t="shared" si="6"/>
        <v>0</v>
      </c>
      <c r="X134" s="160">
        <v>1.7700000000000001E-3</v>
      </c>
      <c r="Y134" s="160">
        <f t="shared" si="7"/>
        <v>1.7700000000000001E-3</v>
      </c>
      <c r="Z134" s="160">
        <v>0</v>
      </c>
      <c r="AA134" s="161">
        <f t="shared" si="8"/>
        <v>0</v>
      </c>
      <c r="AR134" s="13" t="s">
        <v>438</v>
      </c>
      <c r="AT134" s="13" t="s">
        <v>259</v>
      </c>
      <c r="AU134" s="13" t="s">
        <v>124</v>
      </c>
      <c r="AY134" s="13" t="s">
        <v>145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124</v>
      </c>
      <c r="BK134" s="101">
        <f t="shared" si="14"/>
        <v>0</v>
      </c>
      <c r="BL134" s="13" t="s">
        <v>435</v>
      </c>
      <c r="BM134" s="13" t="s">
        <v>231</v>
      </c>
    </row>
    <row r="135" spans="2:65" s="1" customFormat="1" ht="22.5" customHeight="1" x14ac:dyDescent="0.3">
      <c r="B135" s="126"/>
      <c r="C135" s="167" t="s">
        <v>186</v>
      </c>
      <c r="D135" s="167" t="s">
        <v>259</v>
      </c>
      <c r="E135" s="168" t="s">
        <v>453</v>
      </c>
      <c r="F135" s="258" t="s">
        <v>454</v>
      </c>
      <c r="G135" s="259"/>
      <c r="H135" s="259"/>
      <c r="I135" s="259"/>
      <c r="J135" s="169" t="s">
        <v>291</v>
      </c>
      <c r="K135" s="170">
        <v>4</v>
      </c>
      <c r="L135" s="260">
        <v>0</v>
      </c>
      <c r="M135" s="259"/>
      <c r="N135" s="261">
        <f t="shared" si="5"/>
        <v>0</v>
      </c>
      <c r="O135" s="240"/>
      <c r="P135" s="240"/>
      <c r="Q135" s="240"/>
      <c r="R135" s="128"/>
      <c r="T135" s="159" t="s">
        <v>3</v>
      </c>
      <c r="U135" s="39" t="s">
        <v>38</v>
      </c>
      <c r="V135" s="31"/>
      <c r="W135" s="160">
        <f t="shared" si="6"/>
        <v>0</v>
      </c>
      <c r="X135" s="160">
        <v>1.7700000000000001E-3</v>
      </c>
      <c r="Y135" s="160">
        <f t="shared" si="7"/>
        <v>7.0800000000000004E-3</v>
      </c>
      <c r="Z135" s="160">
        <v>0</v>
      </c>
      <c r="AA135" s="161">
        <f t="shared" si="8"/>
        <v>0</v>
      </c>
      <c r="AR135" s="13" t="s">
        <v>438</v>
      </c>
      <c r="AT135" s="13" t="s">
        <v>259</v>
      </c>
      <c r="AU135" s="13" t="s">
        <v>124</v>
      </c>
      <c r="AY135" s="13" t="s">
        <v>145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124</v>
      </c>
      <c r="BK135" s="101">
        <f t="shared" si="14"/>
        <v>0</v>
      </c>
      <c r="BL135" s="13" t="s">
        <v>435</v>
      </c>
      <c r="BM135" s="13" t="s">
        <v>239</v>
      </c>
    </row>
    <row r="136" spans="2:65" s="1" customFormat="1" ht="22.5" customHeight="1" x14ac:dyDescent="0.3">
      <c r="B136" s="126"/>
      <c r="C136" s="155" t="s">
        <v>190</v>
      </c>
      <c r="D136" s="155" t="s">
        <v>146</v>
      </c>
      <c r="E136" s="156" t="s">
        <v>455</v>
      </c>
      <c r="F136" s="239" t="s">
        <v>456</v>
      </c>
      <c r="G136" s="240"/>
      <c r="H136" s="240"/>
      <c r="I136" s="240"/>
      <c r="J136" s="157" t="s">
        <v>291</v>
      </c>
      <c r="K136" s="158">
        <v>60</v>
      </c>
      <c r="L136" s="241">
        <v>0</v>
      </c>
      <c r="M136" s="240"/>
      <c r="N136" s="242">
        <f t="shared" si="5"/>
        <v>0</v>
      </c>
      <c r="O136" s="240"/>
      <c r="P136" s="240"/>
      <c r="Q136" s="240"/>
      <c r="R136" s="128"/>
      <c r="T136" s="159" t="s">
        <v>3</v>
      </c>
      <c r="U136" s="39" t="s">
        <v>38</v>
      </c>
      <c r="V136" s="31"/>
      <c r="W136" s="160">
        <f t="shared" si="6"/>
        <v>0</v>
      </c>
      <c r="X136" s="160">
        <v>0</v>
      </c>
      <c r="Y136" s="160">
        <f t="shared" si="7"/>
        <v>0</v>
      </c>
      <c r="Z136" s="160">
        <v>0</v>
      </c>
      <c r="AA136" s="161">
        <f t="shared" si="8"/>
        <v>0</v>
      </c>
      <c r="AR136" s="13" t="s">
        <v>435</v>
      </c>
      <c r="AT136" s="13" t="s">
        <v>146</v>
      </c>
      <c r="AU136" s="13" t="s">
        <v>124</v>
      </c>
      <c r="AY136" s="13" t="s">
        <v>145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124</v>
      </c>
      <c r="BK136" s="101">
        <f t="shared" si="14"/>
        <v>0</v>
      </c>
      <c r="BL136" s="13" t="s">
        <v>435</v>
      </c>
      <c r="BM136" s="13" t="s">
        <v>247</v>
      </c>
    </row>
    <row r="137" spans="2:65" s="1" customFormat="1" ht="31.5" customHeight="1" x14ac:dyDescent="0.3">
      <c r="B137" s="126"/>
      <c r="C137" s="167" t="s">
        <v>194</v>
      </c>
      <c r="D137" s="167" t="s">
        <v>259</v>
      </c>
      <c r="E137" s="168" t="s">
        <v>457</v>
      </c>
      <c r="F137" s="258" t="s">
        <v>458</v>
      </c>
      <c r="G137" s="259"/>
      <c r="H137" s="259"/>
      <c r="I137" s="259"/>
      <c r="J137" s="169" t="s">
        <v>291</v>
      </c>
      <c r="K137" s="170">
        <v>60</v>
      </c>
      <c r="L137" s="260">
        <v>0</v>
      </c>
      <c r="M137" s="259"/>
      <c r="N137" s="261">
        <f t="shared" si="5"/>
        <v>0</v>
      </c>
      <c r="O137" s="240"/>
      <c r="P137" s="240"/>
      <c r="Q137" s="240"/>
      <c r="R137" s="128"/>
      <c r="T137" s="159" t="s">
        <v>3</v>
      </c>
      <c r="U137" s="39" t="s">
        <v>38</v>
      </c>
      <c r="V137" s="31"/>
      <c r="W137" s="160">
        <f t="shared" si="6"/>
        <v>0</v>
      </c>
      <c r="X137" s="160">
        <v>1.6000000000000001E-4</v>
      </c>
      <c r="Y137" s="160">
        <f t="shared" si="7"/>
        <v>9.6000000000000009E-3</v>
      </c>
      <c r="Z137" s="160">
        <v>0</v>
      </c>
      <c r="AA137" s="161">
        <f t="shared" si="8"/>
        <v>0</v>
      </c>
      <c r="AR137" s="13" t="s">
        <v>438</v>
      </c>
      <c r="AT137" s="13" t="s">
        <v>259</v>
      </c>
      <c r="AU137" s="13" t="s">
        <v>124</v>
      </c>
      <c r="AY137" s="13" t="s">
        <v>145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124</v>
      </c>
      <c r="BK137" s="101">
        <f t="shared" si="14"/>
        <v>0</v>
      </c>
      <c r="BL137" s="13" t="s">
        <v>435</v>
      </c>
      <c r="BM137" s="13" t="s">
        <v>459</v>
      </c>
    </row>
    <row r="138" spans="2:65" s="1" customFormat="1" ht="22.5" customHeight="1" x14ac:dyDescent="0.3">
      <c r="B138" s="126"/>
      <c r="C138" s="155" t="s">
        <v>199</v>
      </c>
      <c r="D138" s="155" t="s">
        <v>146</v>
      </c>
      <c r="E138" s="156" t="s">
        <v>460</v>
      </c>
      <c r="F138" s="239" t="s">
        <v>461</v>
      </c>
      <c r="G138" s="240"/>
      <c r="H138" s="240"/>
      <c r="I138" s="240"/>
      <c r="J138" s="157" t="s">
        <v>291</v>
      </c>
      <c r="K138" s="158">
        <v>4</v>
      </c>
      <c r="L138" s="241">
        <v>0</v>
      </c>
      <c r="M138" s="240"/>
      <c r="N138" s="242">
        <f t="shared" si="5"/>
        <v>0</v>
      </c>
      <c r="O138" s="240"/>
      <c r="P138" s="240"/>
      <c r="Q138" s="240"/>
      <c r="R138" s="128"/>
      <c r="T138" s="159" t="s">
        <v>3</v>
      </c>
      <c r="U138" s="39" t="s">
        <v>38</v>
      </c>
      <c r="V138" s="31"/>
      <c r="W138" s="160">
        <f t="shared" si="6"/>
        <v>0</v>
      </c>
      <c r="X138" s="160">
        <v>0</v>
      </c>
      <c r="Y138" s="160">
        <f t="shared" si="7"/>
        <v>0</v>
      </c>
      <c r="Z138" s="160">
        <v>0</v>
      </c>
      <c r="AA138" s="161">
        <f t="shared" si="8"/>
        <v>0</v>
      </c>
      <c r="AR138" s="13" t="s">
        <v>435</v>
      </c>
      <c r="AT138" s="13" t="s">
        <v>146</v>
      </c>
      <c r="AU138" s="13" t="s">
        <v>124</v>
      </c>
      <c r="AY138" s="13" t="s">
        <v>145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3" t="s">
        <v>124</v>
      </c>
      <c r="BK138" s="101">
        <f t="shared" si="14"/>
        <v>0</v>
      </c>
      <c r="BL138" s="13" t="s">
        <v>435</v>
      </c>
      <c r="BM138" s="13" t="s">
        <v>462</v>
      </c>
    </row>
    <row r="139" spans="2:65" s="1" customFormat="1" ht="31.5" customHeight="1" x14ac:dyDescent="0.3">
      <c r="B139" s="126"/>
      <c r="C139" s="167" t="s">
        <v>203</v>
      </c>
      <c r="D139" s="167" t="s">
        <v>259</v>
      </c>
      <c r="E139" s="168" t="s">
        <v>463</v>
      </c>
      <c r="F139" s="258" t="s">
        <v>464</v>
      </c>
      <c r="G139" s="259"/>
      <c r="H139" s="259"/>
      <c r="I139" s="259"/>
      <c r="J139" s="169" t="s">
        <v>291</v>
      </c>
      <c r="K139" s="170">
        <v>4</v>
      </c>
      <c r="L139" s="260">
        <v>0</v>
      </c>
      <c r="M139" s="259"/>
      <c r="N139" s="261">
        <f t="shared" si="5"/>
        <v>0</v>
      </c>
      <c r="O139" s="240"/>
      <c r="P139" s="240"/>
      <c r="Q139" s="240"/>
      <c r="R139" s="128"/>
      <c r="T139" s="159" t="s">
        <v>3</v>
      </c>
      <c r="U139" s="39" t="s">
        <v>38</v>
      </c>
      <c r="V139" s="31"/>
      <c r="W139" s="160">
        <f t="shared" si="6"/>
        <v>0</v>
      </c>
      <c r="X139" s="160">
        <v>1.7000000000000001E-4</v>
      </c>
      <c r="Y139" s="160">
        <f t="shared" si="7"/>
        <v>6.8000000000000005E-4</v>
      </c>
      <c r="Z139" s="160">
        <v>0</v>
      </c>
      <c r="AA139" s="161">
        <f t="shared" si="8"/>
        <v>0</v>
      </c>
      <c r="AR139" s="13" t="s">
        <v>438</v>
      </c>
      <c r="AT139" s="13" t="s">
        <v>259</v>
      </c>
      <c r="AU139" s="13" t="s">
        <v>124</v>
      </c>
      <c r="AY139" s="13" t="s">
        <v>145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124</v>
      </c>
      <c r="BK139" s="101">
        <f t="shared" si="14"/>
        <v>0</v>
      </c>
      <c r="BL139" s="13" t="s">
        <v>435</v>
      </c>
      <c r="BM139" s="13" t="s">
        <v>262</v>
      </c>
    </row>
    <row r="140" spans="2:65" s="1" customFormat="1" ht="22.5" customHeight="1" x14ac:dyDescent="0.3">
      <c r="B140" s="126"/>
      <c r="C140" s="155" t="s">
        <v>207</v>
      </c>
      <c r="D140" s="155" t="s">
        <v>146</v>
      </c>
      <c r="E140" s="156" t="s">
        <v>465</v>
      </c>
      <c r="F140" s="239" t="s">
        <v>466</v>
      </c>
      <c r="G140" s="240"/>
      <c r="H140" s="240"/>
      <c r="I140" s="240"/>
      <c r="J140" s="157" t="s">
        <v>291</v>
      </c>
      <c r="K140" s="158">
        <v>4</v>
      </c>
      <c r="L140" s="241">
        <v>0</v>
      </c>
      <c r="M140" s="240"/>
      <c r="N140" s="242">
        <f t="shared" si="5"/>
        <v>0</v>
      </c>
      <c r="O140" s="240"/>
      <c r="P140" s="240"/>
      <c r="Q140" s="240"/>
      <c r="R140" s="128"/>
      <c r="T140" s="159" t="s">
        <v>3</v>
      </c>
      <c r="U140" s="39" t="s">
        <v>38</v>
      </c>
      <c r="V140" s="31"/>
      <c r="W140" s="160">
        <f t="shared" si="6"/>
        <v>0</v>
      </c>
      <c r="X140" s="160">
        <v>0</v>
      </c>
      <c r="Y140" s="160">
        <f t="shared" si="7"/>
        <v>0</v>
      </c>
      <c r="Z140" s="160">
        <v>0</v>
      </c>
      <c r="AA140" s="161">
        <f t="shared" si="8"/>
        <v>0</v>
      </c>
      <c r="AR140" s="13" t="s">
        <v>435</v>
      </c>
      <c r="AT140" s="13" t="s">
        <v>146</v>
      </c>
      <c r="AU140" s="13" t="s">
        <v>124</v>
      </c>
      <c r="AY140" s="13" t="s">
        <v>145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3" t="s">
        <v>124</v>
      </c>
      <c r="BK140" s="101">
        <f t="shared" si="14"/>
        <v>0</v>
      </c>
      <c r="BL140" s="13" t="s">
        <v>435</v>
      </c>
      <c r="BM140" s="13" t="s">
        <v>467</v>
      </c>
    </row>
    <row r="141" spans="2:65" s="1" customFormat="1" ht="31.5" customHeight="1" x14ac:dyDescent="0.3">
      <c r="B141" s="126"/>
      <c r="C141" s="167" t="s">
        <v>211</v>
      </c>
      <c r="D141" s="167" t="s">
        <v>259</v>
      </c>
      <c r="E141" s="168" t="s">
        <v>468</v>
      </c>
      <c r="F141" s="258" t="s">
        <v>469</v>
      </c>
      <c r="G141" s="259"/>
      <c r="H141" s="259"/>
      <c r="I141" s="259"/>
      <c r="J141" s="169" t="s">
        <v>291</v>
      </c>
      <c r="K141" s="170">
        <v>4</v>
      </c>
      <c r="L141" s="260">
        <v>0</v>
      </c>
      <c r="M141" s="259"/>
      <c r="N141" s="261">
        <f t="shared" si="5"/>
        <v>0</v>
      </c>
      <c r="O141" s="240"/>
      <c r="P141" s="240"/>
      <c r="Q141" s="240"/>
      <c r="R141" s="128"/>
      <c r="T141" s="159" t="s">
        <v>3</v>
      </c>
      <c r="U141" s="39" t="s">
        <v>38</v>
      </c>
      <c r="V141" s="31"/>
      <c r="W141" s="160">
        <f t="shared" si="6"/>
        <v>0</v>
      </c>
      <c r="X141" s="160">
        <v>1.6299999999999999E-3</v>
      </c>
      <c r="Y141" s="160">
        <f t="shared" si="7"/>
        <v>6.5199999999999998E-3</v>
      </c>
      <c r="Z141" s="160">
        <v>0</v>
      </c>
      <c r="AA141" s="161">
        <f t="shared" si="8"/>
        <v>0</v>
      </c>
      <c r="AR141" s="13" t="s">
        <v>438</v>
      </c>
      <c r="AT141" s="13" t="s">
        <v>259</v>
      </c>
      <c r="AU141" s="13" t="s">
        <v>124</v>
      </c>
      <c r="AY141" s="13" t="s">
        <v>145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124</v>
      </c>
      <c r="BK141" s="101">
        <f t="shared" si="14"/>
        <v>0</v>
      </c>
      <c r="BL141" s="13" t="s">
        <v>435</v>
      </c>
      <c r="BM141" s="13" t="s">
        <v>470</v>
      </c>
    </row>
    <row r="142" spans="2:65" s="1" customFormat="1" ht="22.5" customHeight="1" x14ac:dyDescent="0.3">
      <c r="B142" s="126"/>
      <c r="C142" s="155" t="s">
        <v>216</v>
      </c>
      <c r="D142" s="155" t="s">
        <v>146</v>
      </c>
      <c r="E142" s="156" t="s">
        <v>471</v>
      </c>
      <c r="F142" s="239" t="s">
        <v>472</v>
      </c>
      <c r="G142" s="240"/>
      <c r="H142" s="240"/>
      <c r="I142" s="240"/>
      <c r="J142" s="157" t="s">
        <v>291</v>
      </c>
      <c r="K142" s="158">
        <v>8</v>
      </c>
      <c r="L142" s="241">
        <v>0</v>
      </c>
      <c r="M142" s="240"/>
      <c r="N142" s="242">
        <f t="shared" si="5"/>
        <v>0</v>
      </c>
      <c r="O142" s="240"/>
      <c r="P142" s="240"/>
      <c r="Q142" s="240"/>
      <c r="R142" s="128"/>
      <c r="T142" s="159" t="s">
        <v>3</v>
      </c>
      <c r="U142" s="39" t="s">
        <v>38</v>
      </c>
      <c r="V142" s="31"/>
      <c r="W142" s="160">
        <f t="shared" si="6"/>
        <v>0</v>
      </c>
      <c r="X142" s="160">
        <v>0</v>
      </c>
      <c r="Y142" s="160">
        <f t="shared" si="7"/>
        <v>0</v>
      </c>
      <c r="Z142" s="160">
        <v>0</v>
      </c>
      <c r="AA142" s="161">
        <f t="shared" si="8"/>
        <v>0</v>
      </c>
      <c r="AR142" s="13" t="s">
        <v>435</v>
      </c>
      <c r="AT142" s="13" t="s">
        <v>146</v>
      </c>
      <c r="AU142" s="13" t="s">
        <v>124</v>
      </c>
      <c r="AY142" s="13" t="s">
        <v>145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124</v>
      </c>
      <c r="BK142" s="101">
        <f t="shared" si="14"/>
        <v>0</v>
      </c>
      <c r="BL142" s="13" t="s">
        <v>435</v>
      </c>
      <c r="BM142" s="13" t="s">
        <v>473</v>
      </c>
    </row>
    <row r="143" spans="2:65" s="1" customFormat="1" ht="31.5" customHeight="1" x14ac:dyDescent="0.3">
      <c r="B143" s="126"/>
      <c r="C143" s="167" t="s">
        <v>220</v>
      </c>
      <c r="D143" s="167" t="s">
        <v>259</v>
      </c>
      <c r="E143" s="168" t="s">
        <v>474</v>
      </c>
      <c r="F143" s="258" t="s">
        <v>475</v>
      </c>
      <c r="G143" s="259"/>
      <c r="H143" s="259"/>
      <c r="I143" s="259"/>
      <c r="J143" s="169" t="s">
        <v>291</v>
      </c>
      <c r="K143" s="170">
        <v>8</v>
      </c>
      <c r="L143" s="260">
        <v>0</v>
      </c>
      <c r="M143" s="259"/>
      <c r="N143" s="261">
        <f t="shared" si="5"/>
        <v>0</v>
      </c>
      <c r="O143" s="240"/>
      <c r="P143" s="240"/>
      <c r="Q143" s="240"/>
      <c r="R143" s="128"/>
      <c r="T143" s="159" t="s">
        <v>3</v>
      </c>
      <c r="U143" s="39" t="s">
        <v>38</v>
      </c>
      <c r="V143" s="31"/>
      <c r="W143" s="160">
        <f t="shared" si="6"/>
        <v>0</v>
      </c>
      <c r="X143" s="160">
        <v>2.3000000000000001E-4</v>
      </c>
      <c r="Y143" s="160">
        <f t="shared" si="7"/>
        <v>1.8400000000000001E-3</v>
      </c>
      <c r="Z143" s="160">
        <v>0</v>
      </c>
      <c r="AA143" s="161">
        <f t="shared" si="8"/>
        <v>0</v>
      </c>
      <c r="AR143" s="13" t="s">
        <v>438</v>
      </c>
      <c r="AT143" s="13" t="s">
        <v>259</v>
      </c>
      <c r="AU143" s="13" t="s">
        <v>124</v>
      </c>
      <c r="AY143" s="13" t="s">
        <v>145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3" t="s">
        <v>124</v>
      </c>
      <c r="BK143" s="101">
        <f t="shared" si="14"/>
        <v>0</v>
      </c>
      <c r="BL143" s="13" t="s">
        <v>435</v>
      </c>
      <c r="BM143" s="13" t="s">
        <v>476</v>
      </c>
    </row>
    <row r="144" spans="2:65" s="1" customFormat="1" ht="31.5" customHeight="1" x14ac:dyDescent="0.3">
      <c r="B144" s="126"/>
      <c r="C144" s="155" t="s">
        <v>8</v>
      </c>
      <c r="D144" s="155" t="s">
        <v>146</v>
      </c>
      <c r="E144" s="156" t="s">
        <v>477</v>
      </c>
      <c r="F144" s="239" t="s">
        <v>478</v>
      </c>
      <c r="G144" s="240"/>
      <c r="H144" s="240"/>
      <c r="I144" s="240"/>
      <c r="J144" s="157" t="s">
        <v>291</v>
      </c>
      <c r="K144" s="158">
        <v>28</v>
      </c>
      <c r="L144" s="241">
        <v>0</v>
      </c>
      <c r="M144" s="240"/>
      <c r="N144" s="242">
        <f t="shared" si="5"/>
        <v>0</v>
      </c>
      <c r="O144" s="240"/>
      <c r="P144" s="240"/>
      <c r="Q144" s="240"/>
      <c r="R144" s="128"/>
      <c r="T144" s="159" t="s">
        <v>3</v>
      </c>
      <c r="U144" s="39" t="s">
        <v>38</v>
      </c>
      <c r="V144" s="31"/>
      <c r="W144" s="160">
        <f t="shared" si="6"/>
        <v>0</v>
      </c>
      <c r="X144" s="160">
        <v>0</v>
      </c>
      <c r="Y144" s="160">
        <f t="shared" si="7"/>
        <v>0</v>
      </c>
      <c r="Z144" s="160">
        <v>0</v>
      </c>
      <c r="AA144" s="161">
        <f t="shared" si="8"/>
        <v>0</v>
      </c>
      <c r="AR144" s="13" t="s">
        <v>435</v>
      </c>
      <c r="AT144" s="13" t="s">
        <v>146</v>
      </c>
      <c r="AU144" s="13" t="s">
        <v>124</v>
      </c>
      <c r="AY144" s="13" t="s">
        <v>145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3" t="s">
        <v>124</v>
      </c>
      <c r="BK144" s="101">
        <f t="shared" si="14"/>
        <v>0</v>
      </c>
      <c r="BL144" s="13" t="s">
        <v>435</v>
      </c>
      <c r="BM144" s="13" t="s">
        <v>479</v>
      </c>
    </row>
    <row r="145" spans="2:65" s="1" customFormat="1" ht="22.5" customHeight="1" x14ac:dyDescent="0.3">
      <c r="B145" s="126"/>
      <c r="C145" s="167" t="s">
        <v>227</v>
      </c>
      <c r="D145" s="167" t="s">
        <v>259</v>
      </c>
      <c r="E145" s="168" t="s">
        <v>480</v>
      </c>
      <c r="F145" s="258" t="s">
        <v>481</v>
      </c>
      <c r="G145" s="259"/>
      <c r="H145" s="259"/>
      <c r="I145" s="259"/>
      <c r="J145" s="169" t="s">
        <v>291</v>
      </c>
      <c r="K145" s="170">
        <v>28</v>
      </c>
      <c r="L145" s="260">
        <v>0</v>
      </c>
      <c r="M145" s="259"/>
      <c r="N145" s="261">
        <f t="shared" si="5"/>
        <v>0</v>
      </c>
      <c r="O145" s="240"/>
      <c r="P145" s="240"/>
      <c r="Q145" s="240"/>
      <c r="R145" s="128"/>
      <c r="T145" s="159" t="s">
        <v>3</v>
      </c>
      <c r="U145" s="39" t="s">
        <v>38</v>
      </c>
      <c r="V145" s="31"/>
      <c r="W145" s="160">
        <f t="shared" si="6"/>
        <v>0</v>
      </c>
      <c r="X145" s="160">
        <v>9.0000000000000006E-5</v>
      </c>
      <c r="Y145" s="160">
        <f t="shared" si="7"/>
        <v>2.5200000000000001E-3</v>
      </c>
      <c r="Z145" s="160">
        <v>0</v>
      </c>
      <c r="AA145" s="161">
        <f t="shared" si="8"/>
        <v>0</v>
      </c>
      <c r="AR145" s="13" t="s">
        <v>438</v>
      </c>
      <c r="AT145" s="13" t="s">
        <v>259</v>
      </c>
      <c r="AU145" s="13" t="s">
        <v>124</v>
      </c>
      <c r="AY145" s="13" t="s">
        <v>145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3" t="s">
        <v>124</v>
      </c>
      <c r="BK145" s="101">
        <f t="shared" si="14"/>
        <v>0</v>
      </c>
      <c r="BL145" s="13" t="s">
        <v>435</v>
      </c>
      <c r="BM145" s="13" t="s">
        <v>482</v>
      </c>
    </row>
    <row r="146" spans="2:65" s="1" customFormat="1" ht="44.25" customHeight="1" x14ac:dyDescent="0.3">
      <c r="B146" s="126"/>
      <c r="C146" s="155" t="s">
        <v>231</v>
      </c>
      <c r="D146" s="155" t="s">
        <v>146</v>
      </c>
      <c r="E146" s="156" t="s">
        <v>483</v>
      </c>
      <c r="F146" s="239" t="s">
        <v>484</v>
      </c>
      <c r="G146" s="240"/>
      <c r="H146" s="240"/>
      <c r="I146" s="240"/>
      <c r="J146" s="157" t="s">
        <v>485</v>
      </c>
      <c r="K146" s="158">
        <v>60</v>
      </c>
      <c r="L146" s="241">
        <v>0</v>
      </c>
      <c r="M146" s="240"/>
      <c r="N146" s="242">
        <f t="shared" si="5"/>
        <v>0</v>
      </c>
      <c r="O146" s="240"/>
      <c r="P146" s="240"/>
      <c r="Q146" s="240"/>
      <c r="R146" s="128"/>
      <c r="T146" s="159" t="s">
        <v>3</v>
      </c>
      <c r="U146" s="39" t="s">
        <v>38</v>
      </c>
      <c r="V146" s="31"/>
      <c r="W146" s="160">
        <f t="shared" si="6"/>
        <v>0</v>
      </c>
      <c r="X146" s="160">
        <v>0</v>
      </c>
      <c r="Y146" s="160">
        <f t="shared" si="7"/>
        <v>0</v>
      </c>
      <c r="Z146" s="160">
        <v>0</v>
      </c>
      <c r="AA146" s="161">
        <f t="shared" si="8"/>
        <v>0</v>
      </c>
      <c r="AR146" s="13" t="s">
        <v>435</v>
      </c>
      <c r="AT146" s="13" t="s">
        <v>146</v>
      </c>
      <c r="AU146" s="13" t="s">
        <v>124</v>
      </c>
      <c r="AY146" s="13" t="s">
        <v>145</v>
      </c>
      <c r="BE146" s="101">
        <f t="shared" si="9"/>
        <v>0</v>
      </c>
      <c r="BF146" s="101">
        <f t="shared" si="10"/>
        <v>0</v>
      </c>
      <c r="BG146" s="101">
        <f t="shared" si="11"/>
        <v>0</v>
      </c>
      <c r="BH146" s="101">
        <f t="shared" si="12"/>
        <v>0</v>
      </c>
      <c r="BI146" s="101">
        <f t="shared" si="13"/>
        <v>0</v>
      </c>
      <c r="BJ146" s="13" t="s">
        <v>124</v>
      </c>
      <c r="BK146" s="101">
        <f t="shared" si="14"/>
        <v>0</v>
      </c>
      <c r="BL146" s="13" t="s">
        <v>435</v>
      </c>
      <c r="BM146" s="13" t="s">
        <v>486</v>
      </c>
    </row>
    <row r="147" spans="2:65" s="1" customFormat="1" ht="31.5" customHeight="1" x14ac:dyDescent="0.3">
      <c r="B147" s="126"/>
      <c r="C147" s="155" t="s">
        <v>235</v>
      </c>
      <c r="D147" s="155" t="s">
        <v>146</v>
      </c>
      <c r="E147" s="156" t="s">
        <v>487</v>
      </c>
      <c r="F147" s="239" t="s">
        <v>488</v>
      </c>
      <c r="G147" s="240"/>
      <c r="H147" s="240"/>
      <c r="I147" s="240"/>
      <c r="J147" s="157" t="s">
        <v>291</v>
      </c>
      <c r="K147" s="158">
        <v>260</v>
      </c>
      <c r="L147" s="241">
        <v>0</v>
      </c>
      <c r="M147" s="240"/>
      <c r="N147" s="242">
        <f t="shared" si="5"/>
        <v>0</v>
      </c>
      <c r="O147" s="240"/>
      <c r="P147" s="240"/>
      <c r="Q147" s="240"/>
      <c r="R147" s="128"/>
      <c r="T147" s="159" t="s">
        <v>3</v>
      </c>
      <c r="U147" s="39" t="s">
        <v>38</v>
      </c>
      <c r="V147" s="31"/>
      <c r="W147" s="160">
        <f t="shared" si="6"/>
        <v>0</v>
      </c>
      <c r="X147" s="160">
        <v>0</v>
      </c>
      <c r="Y147" s="160">
        <f t="shared" si="7"/>
        <v>0</v>
      </c>
      <c r="Z147" s="160">
        <v>0</v>
      </c>
      <c r="AA147" s="161">
        <f t="shared" si="8"/>
        <v>0</v>
      </c>
      <c r="AR147" s="13" t="s">
        <v>435</v>
      </c>
      <c r="AT147" s="13" t="s">
        <v>146</v>
      </c>
      <c r="AU147" s="13" t="s">
        <v>124</v>
      </c>
      <c r="AY147" s="13" t="s">
        <v>145</v>
      </c>
      <c r="BE147" s="101">
        <f t="shared" si="9"/>
        <v>0</v>
      </c>
      <c r="BF147" s="101">
        <f t="shared" si="10"/>
        <v>0</v>
      </c>
      <c r="BG147" s="101">
        <f t="shared" si="11"/>
        <v>0</v>
      </c>
      <c r="BH147" s="101">
        <f t="shared" si="12"/>
        <v>0</v>
      </c>
      <c r="BI147" s="101">
        <f t="shared" si="13"/>
        <v>0</v>
      </c>
      <c r="BJ147" s="13" t="s">
        <v>124</v>
      </c>
      <c r="BK147" s="101">
        <f t="shared" si="14"/>
        <v>0</v>
      </c>
      <c r="BL147" s="13" t="s">
        <v>435</v>
      </c>
      <c r="BM147" s="13" t="s">
        <v>489</v>
      </c>
    </row>
    <row r="148" spans="2:65" s="1" customFormat="1" ht="22.5" customHeight="1" x14ac:dyDescent="0.3">
      <c r="B148" s="126"/>
      <c r="C148" s="167" t="s">
        <v>239</v>
      </c>
      <c r="D148" s="167" t="s">
        <v>259</v>
      </c>
      <c r="E148" s="168" t="s">
        <v>490</v>
      </c>
      <c r="F148" s="258" t="s">
        <v>491</v>
      </c>
      <c r="G148" s="259"/>
      <c r="H148" s="259"/>
      <c r="I148" s="259"/>
      <c r="J148" s="169" t="s">
        <v>291</v>
      </c>
      <c r="K148" s="170">
        <v>260</v>
      </c>
      <c r="L148" s="260">
        <v>0</v>
      </c>
      <c r="M148" s="259"/>
      <c r="N148" s="261">
        <f t="shared" si="5"/>
        <v>0</v>
      </c>
      <c r="O148" s="240"/>
      <c r="P148" s="240"/>
      <c r="Q148" s="240"/>
      <c r="R148" s="128"/>
      <c r="T148" s="159" t="s">
        <v>3</v>
      </c>
      <c r="U148" s="39" t="s">
        <v>38</v>
      </c>
      <c r="V148" s="31"/>
      <c r="W148" s="160">
        <f t="shared" si="6"/>
        <v>0</v>
      </c>
      <c r="X148" s="160">
        <v>5.0000000000000002E-5</v>
      </c>
      <c r="Y148" s="160">
        <f t="shared" si="7"/>
        <v>1.3000000000000001E-2</v>
      </c>
      <c r="Z148" s="160">
        <v>0</v>
      </c>
      <c r="AA148" s="161">
        <f t="shared" si="8"/>
        <v>0</v>
      </c>
      <c r="AR148" s="13" t="s">
        <v>438</v>
      </c>
      <c r="AT148" s="13" t="s">
        <v>259</v>
      </c>
      <c r="AU148" s="13" t="s">
        <v>124</v>
      </c>
      <c r="AY148" s="13" t="s">
        <v>145</v>
      </c>
      <c r="BE148" s="101">
        <f t="shared" si="9"/>
        <v>0</v>
      </c>
      <c r="BF148" s="101">
        <f t="shared" si="10"/>
        <v>0</v>
      </c>
      <c r="BG148" s="101">
        <f t="shared" si="11"/>
        <v>0</v>
      </c>
      <c r="BH148" s="101">
        <f t="shared" si="12"/>
        <v>0</v>
      </c>
      <c r="BI148" s="101">
        <f t="shared" si="13"/>
        <v>0</v>
      </c>
      <c r="BJ148" s="13" t="s">
        <v>124</v>
      </c>
      <c r="BK148" s="101">
        <f t="shared" si="14"/>
        <v>0</v>
      </c>
      <c r="BL148" s="13" t="s">
        <v>435</v>
      </c>
      <c r="BM148" s="13" t="s">
        <v>492</v>
      </c>
    </row>
    <row r="149" spans="2:65" s="1" customFormat="1" ht="22.5" customHeight="1" x14ac:dyDescent="0.3">
      <c r="B149" s="126"/>
      <c r="C149" s="155" t="s">
        <v>243</v>
      </c>
      <c r="D149" s="155" t="s">
        <v>146</v>
      </c>
      <c r="E149" s="156" t="s">
        <v>493</v>
      </c>
      <c r="F149" s="239" t="s">
        <v>494</v>
      </c>
      <c r="G149" s="240"/>
      <c r="H149" s="240"/>
      <c r="I149" s="240"/>
      <c r="J149" s="157" t="s">
        <v>495</v>
      </c>
      <c r="K149" s="158">
        <v>1</v>
      </c>
      <c r="L149" s="241">
        <v>0</v>
      </c>
      <c r="M149" s="240"/>
      <c r="N149" s="242">
        <f t="shared" si="5"/>
        <v>0</v>
      </c>
      <c r="O149" s="240"/>
      <c r="P149" s="240"/>
      <c r="Q149" s="240"/>
      <c r="R149" s="128"/>
      <c r="T149" s="159" t="s">
        <v>3</v>
      </c>
      <c r="U149" s="39" t="s">
        <v>38</v>
      </c>
      <c r="V149" s="31"/>
      <c r="W149" s="160">
        <f t="shared" si="6"/>
        <v>0</v>
      </c>
      <c r="X149" s="160">
        <v>0</v>
      </c>
      <c r="Y149" s="160">
        <f t="shared" si="7"/>
        <v>0</v>
      </c>
      <c r="Z149" s="160">
        <v>0</v>
      </c>
      <c r="AA149" s="161">
        <f t="shared" si="8"/>
        <v>0</v>
      </c>
      <c r="AR149" s="13" t="s">
        <v>435</v>
      </c>
      <c r="AT149" s="13" t="s">
        <v>146</v>
      </c>
      <c r="AU149" s="13" t="s">
        <v>124</v>
      </c>
      <c r="AY149" s="13" t="s">
        <v>145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3" t="s">
        <v>124</v>
      </c>
      <c r="BK149" s="101">
        <f t="shared" si="14"/>
        <v>0</v>
      </c>
      <c r="BL149" s="13" t="s">
        <v>435</v>
      </c>
      <c r="BM149" s="13" t="s">
        <v>496</v>
      </c>
    </row>
    <row r="150" spans="2:65" s="1" customFormat="1" ht="22.5" customHeight="1" x14ac:dyDescent="0.3">
      <c r="B150" s="126"/>
      <c r="C150" s="155" t="s">
        <v>247</v>
      </c>
      <c r="D150" s="155" t="s">
        <v>146</v>
      </c>
      <c r="E150" s="156" t="s">
        <v>497</v>
      </c>
      <c r="F150" s="239" t="s">
        <v>498</v>
      </c>
      <c r="G150" s="240"/>
      <c r="H150" s="240"/>
      <c r="I150" s="240"/>
      <c r="J150" s="157" t="s">
        <v>499</v>
      </c>
      <c r="K150" s="165">
        <v>0</v>
      </c>
      <c r="L150" s="241">
        <v>0</v>
      </c>
      <c r="M150" s="240"/>
      <c r="N150" s="242">
        <f t="shared" si="5"/>
        <v>0</v>
      </c>
      <c r="O150" s="240"/>
      <c r="P150" s="240"/>
      <c r="Q150" s="240"/>
      <c r="R150" s="128"/>
      <c r="T150" s="159" t="s">
        <v>3</v>
      </c>
      <c r="U150" s="39" t="s">
        <v>38</v>
      </c>
      <c r="V150" s="31"/>
      <c r="W150" s="160">
        <f t="shared" si="6"/>
        <v>0</v>
      </c>
      <c r="X150" s="160">
        <v>0</v>
      </c>
      <c r="Y150" s="160">
        <f t="shared" si="7"/>
        <v>0</v>
      </c>
      <c r="Z150" s="160">
        <v>0</v>
      </c>
      <c r="AA150" s="161">
        <f t="shared" si="8"/>
        <v>0</v>
      </c>
      <c r="AR150" s="13" t="s">
        <v>435</v>
      </c>
      <c r="AT150" s="13" t="s">
        <v>146</v>
      </c>
      <c r="AU150" s="13" t="s">
        <v>124</v>
      </c>
      <c r="AY150" s="13" t="s">
        <v>145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3" t="s">
        <v>124</v>
      </c>
      <c r="BK150" s="101">
        <f t="shared" si="14"/>
        <v>0</v>
      </c>
      <c r="BL150" s="13" t="s">
        <v>435</v>
      </c>
      <c r="BM150" s="13" t="s">
        <v>500</v>
      </c>
    </row>
    <row r="151" spans="2:65" s="1" customFormat="1" ht="22.5" customHeight="1" x14ac:dyDescent="0.3">
      <c r="B151" s="126"/>
      <c r="C151" s="155" t="s">
        <v>501</v>
      </c>
      <c r="D151" s="155" t="s">
        <v>146</v>
      </c>
      <c r="E151" s="156" t="s">
        <v>502</v>
      </c>
      <c r="F151" s="239" t="s">
        <v>503</v>
      </c>
      <c r="G151" s="240"/>
      <c r="H151" s="240"/>
      <c r="I151" s="240"/>
      <c r="J151" s="157" t="s">
        <v>499</v>
      </c>
      <c r="K151" s="165">
        <v>0</v>
      </c>
      <c r="L151" s="241">
        <v>0</v>
      </c>
      <c r="M151" s="240"/>
      <c r="N151" s="242">
        <f t="shared" si="5"/>
        <v>0</v>
      </c>
      <c r="O151" s="240"/>
      <c r="P151" s="240"/>
      <c r="Q151" s="240"/>
      <c r="R151" s="128"/>
      <c r="T151" s="159" t="s">
        <v>3</v>
      </c>
      <c r="U151" s="39" t="s">
        <v>38</v>
      </c>
      <c r="V151" s="31"/>
      <c r="W151" s="160">
        <f t="shared" si="6"/>
        <v>0</v>
      </c>
      <c r="X151" s="160">
        <v>0</v>
      </c>
      <c r="Y151" s="160">
        <f t="shared" si="7"/>
        <v>0</v>
      </c>
      <c r="Z151" s="160">
        <v>0</v>
      </c>
      <c r="AA151" s="161">
        <f t="shared" si="8"/>
        <v>0</v>
      </c>
      <c r="AR151" s="13" t="s">
        <v>435</v>
      </c>
      <c r="AT151" s="13" t="s">
        <v>146</v>
      </c>
      <c r="AU151" s="13" t="s">
        <v>124</v>
      </c>
      <c r="AY151" s="13" t="s">
        <v>145</v>
      </c>
      <c r="BE151" s="101">
        <f t="shared" si="9"/>
        <v>0</v>
      </c>
      <c r="BF151" s="101">
        <f t="shared" si="10"/>
        <v>0</v>
      </c>
      <c r="BG151" s="101">
        <f t="shared" si="11"/>
        <v>0</v>
      </c>
      <c r="BH151" s="101">
        <f t="shared" si="12"/>
        <v>0</v>
      </c>
      <c r="BI151" s="101">
        <f t="shared" si="13"/>
        <v>0</v>
      </c>
      <c r="BJ151" s="13" t="s">
        <v>124</v>
      </c>
      <c r="BK151" s="101">
        <f t="shared" si="14"/>
        <v>0</v>
      </c>
      <c r="BL151" s="13" t="s">
        <v>435</v>
      </c>
      <c r="BM151" s="13" t="s">
        <v>504</v>
      </c>
    </row>
    <row r="152" spans="2:65" s="1" customFormat="1" ht="22.5" customHeight="1" x14ac:dyDescent="0.3">
      <c r="B152" s="126"/>
      <c r="C152" s="155" t="s">
        <v>459</v>
      </c>
      <c r="D152" s="155" t="s">
        <v>146</v>
      </c>
      <c r="E152" s="156" t="s">
        <v>505</v>
      </c>
      <c r="F152" s="239" t="s">
        <v>506</v>
      </c>
      <c r="G152" s="240"/>
      <c r="H152" s="240"/>
      <c r="I152" s="240"/>
      <c r="J152" s="157" t="s">
        <v>499</v>
      </c>
      <c r="K152" s="165">
        <v>0</v>
      </c>
      <c r="L152" s="241">
        <v>0</v>
      </c>
      <c r="M152" s="240"/>
      <c r="N152" s="242">
        <f t="shared" si="5"/>
        <v>0</v>
      </c>
      <c r="O152" s="240"/>
      <c r="P152" s="240"/>
      <c r="Q152" s="240"/>
      <c r="R152" s="128"/>
      <c r="T152" s="159" t="s">
        <v>3</v>
      </c>
      <c r="U152" s="39" t="s">
        <v>38</v>
      </c>
      <c r="V152" s="31"/>
      <c r="W152" s="160">
        <f t="shared" si="6"/>
        <v>0</v>
      </c>
      <c r="X152" s="160">
        <v>0</v>
      </c>
      <c r="Y152" s="160">
        <f t="shared" si="7"/>
        <v>0</v>
      </c>
      <c r="Z152" s="160">
        <v>0</v>
      </c>
      <c r="AA152" s="161">
        <f t="shared" si="8"/>
        <v>0</v>
      </c>
      <c r="AR152" s="13" t="s">
        <v>435</v>
      </c>
      <c r="AT152" s="13" t="s">
        <v>146</v>
      </c>
      <c r="AU152" s="13" t="s">
        <v>124</v>
      </c>
      <c r="AY152" s="13" t="s">
        <v>145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3" t="s">
        <v>124</v>
      </c>
      <c r="BK152" s="101">
        <f t="shared" si="14"/>
        <v>0</v>
      </c>
      <c r="BL152" s="13" t="s">
        <v>435</v>
      </c>
      <c r="BM152" s="13" t="s">
        <v>507</v>
      </c>
    </row>
    <row r="153" spans="2:65" s="1" customFormat="1" ht="49.9" customHeight="1" x14ac:dyDescent="0.35">
      <c r="B153" s="30"/>
      <c r="C153" s="31"/>
      <c r="D153" s="146" t="s">
        <v>251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256">
        <f t="shared" ref="N153:N158" si="15">BK153</f>
        <v>0</v>
      </c>
      <c r="O153" s="257"/>
      <c r="P153" s="257"/>
      <c r="Q153" s="257"/>
      <c r="R153" s="32"/>
      <c r="T153" s="69"/>
      <c r="U153" s="31"/>
      <c r="V153" s="31"/>
      <c r="W153" s="31"/>
      <c r="X153" s="31"/>
      <c r="Y153" s="31"/>
      <c r="Z153" s="31"/>
      <c r="AA153" s="70"/>
      <c r="AT153" s="13" t="s">
        <v>70</v>
      </c>
      <c r="AU153" s="13" t="s">
        <v>71</v>
      </c>
      <c r="AY153" s="13" t="s">
        <v>252</v>
      </c>
      <c r="BK153" s="101">
        <f>SUM(BK154:BK158)</f>
        <v>0</v>
      </c>
    </row>
    <row r="154" spans="2:65" s="1" customFormat="1" ht="22.35" customHeight="1" x14ac:dyDescent="0.3">
      <c r="B154" s="30"/>
      <c r="C154" s="162" t="s">
        <v>3</v>
      </c>
      <c r="D154" s="162" t="s">
        <v>146</v>
      </c>
      <c r="E154" s="163" t="s">
        <v>3</v>
      </c>
      <c r="F154" s="243" t="s">
        <v>3</v>
      </c>
      <c r="G154" s="244"/>
      <c r="H154" s="244"/>
      <c r="I154" s="244"/>
      <c r="J154" s="164" t="s">
        <v>3</v>
      </c>
      <c r="K154" s="165"/>
      <c r="L154" s="241"/>
      <c r="M154" s="245"/>
      <c r="N154" s="246">
        <f t="shared" si="15"/>
        <v>0</v>
      </c>
      <c r="O154" s="245"/>
      <c r="P154" s="245"/>
      <c r="Q154" s="245"/>
      <c r="R154" s="32"/>
      <c r="T154" s="159" t="s">
        <v>3</v>
      </c>
      <c r="U154" s="166" t="s">
        <v>38</v>
      </c>
      <c r="V154" s="31"/>
      <c r="W154" s="31"/>
      <c r="X154" s="31"/>
      <c r="Y154" s="31"/>
      <c r="Z154" s="31"/>
      <c r="AA154" s="70"/>
      <c r="AT154" s="13" t="s">
        <v>252</v>
      </c>
      <c r="AU154" s="13" t="s">
        <v>78</v>
      </c>
      <c r="AY154" s="13" t="s">
        <v>252</v>
      </c>
      <c r="BE154" s="101">
        <f>IF(U154="základná",N154,0)</f>
        <v>0</v>
      </c>
      <c r="BF154" s="101">
        <f>IF(U154="znížená",N154,0)</f>
        <v>0</v>
      </c>
      <c r="BG154" s="101">
        <f>IF(U154="zákl. prenesená",N154,0)</f>
        <v>0</v>
      </c>
      <c r="BH154" s="101">
        <f>IF(U154="zníž. prenesená",N154,0)</f>
        <v>0</v>
      </c>
      <c r="BI154" s="101">
        <f>IF(U154="nulová",N154,0)</f>
        <v>0</v>
      </c>
      <c r="BJ154" s="13" t="s">
        <v>124</v>
      </c>
      <c r="BK154" s="101">
        <f>L154*K154</f>
        <v>0</v>
      </c>
    </row>
    <row r="155" spans="2:65" s="1" customFormat="1" ht="22.35" customHeight="1" x14ac:dyDescent="0.3">
      <c r="B155" s="30"/>
      <c r="C155" s="162" t="s">
        <v>3</v>
      </c>
      <c r="D155" s="162" t="s">
        <v>146</v>
      </c>
      <c r="E155" s="163" t="s">
        <v>3</v>
      </c>
      <c r="F155" s="243" t="s">
        <v>3</v>
      </c>
      <c r="G155" s="244"/>
      <c r="H155" s="244"/>
      <c r="I155" s="244"/>
      <c r="J155" s="164" t="s">
        <v>3</v>
      </c>
      <c r="K155" s="165"/>
      <c r="L155" s="241"/>
      <c r="M155" s="245"/>
      <c r="N155" s="246">
        <f t="shared" si="15"/>
        <v>0</v>
      </c>
      <c r="O155" s="245"/>
      <c r="P155" s="245"/>
      <c r="Q155" s="245"/>
      <c r="R155" s="32"/>
      <c r="T155" s="159" t="s">
        <v>3</v>
      </c>
      <c r="U155" s="166" t="s">
        <v>38</v>
      </c>
      <c r="V155" s="31"/>
      <c r="W155" s="31"/>
      <c r="X155" s="31"/>
      <c r="Y155" s="31"/>
      <c r="Z155" s="31"/>
      <c r="AA155" s="70"/>
      <c r="AT155" s="13" t="s">
        <v>252</v>
      </c>
      <c r="AU155" s="13" t="s">
        <v>78</v>
      </c>
      <c r="AY155" s="13" t="s">
        <v>252</v>
      </c>
      <c r="BE155" s="101">
        <f>IF(U155="základná",N155,0)</f>
        <v>0</v>
      </c>
      <c r="BF155" s="101">
        <f>IF(U155="znížená",N155,0)</f>
        <v>0</v>
      </c>
      <c r="BG155" s="101">
        <f>IF(U155="zákl. prenesená",N155,0)</f>
        <v>0</v>
      </c>
      <c r="BH155" s="101">
        <f>IF(U155="zníž. prenesená",N155,0)</f>
        <v>0</v>
      </c>
      <c r="BI155" s="101">
        <f>IF(U155="nulová",N155,0)</f>
        <v>0</v>
      </c>
      <c r="BJ155" s="13" t="s">
        <v>124</v>
      </c>
      <c r="BK155" s="101">
        <f>L155*K155</f>
        <v>0</v>
      </c>
    </row>
    <row r="156" spans="2:65" s="1" customFormat="1" ht="22.35" customHeight="1" x14ac:dyDescent="0.3">
      <c r="B156" s="30"/>
      <c r="C156" s="162" t="s">
        <v>3</v>
      </c>
      <c r="D156" s="162" t="s">
        <v>146</v>
      </c>
      <c r="E156" s="163" t="s">
        <v>3</v>
      </c>
      <c r="F156" s="243" t="s">
        <v>3</v>
      </c>
      <c r="G156" s="244"/>
      <c r="H156" s="244"/>
      <c r="I156" s="244"/>
      <c r="J156" s="164" t="s">
        <v>3</v>
      </c>
      <c r="K156" s="165"/>
      <c r="L156" s="241"/>
      <c r="M156" s="245"/>
      <c r="N156" s="246">
        <f t="shared" si="15"/>
        <v>0</v>
      </c>
      <c r="O156" s="245"/>
      <c r="P156" s="245"/>
      <c r="Q156" s="245"/>
      <c r="R156" s="32"/>
      <c r="T156" s="159" t="s">
        <v>3</v>
      </c>
      <c r="U156" s="166" t="s">
        <v>38</v>
      </c>
      <c r="V156" s="31"/>
      <c r="W156" s="31"/>
      <c r="X156" s="31"/>
      <c r="Y156" s="31"/>
      <c r="Z156" s="31"/>
      <c r="AA156" s="70"/>
      <c r="AT156" s="13" t="s">
        <v>252</v>
      </c>
      <c r="AU156" s="13" t="s">
        <v>78</v>
      </c>
      <c r="AY156" s="13" t="s">
        <v>252</v>
      </c>
      <c r="BE156" s="101">
        <f>IF(U156="základná",N156,0)</f>
        <v>0</v>
      </c>
      <c r="BF156" s="101">
        <f>IF(U156="znížená",N156,0)</f>
        <v>0</v>
      </c>
      <c r="BG156" s="101">
        <f>IF(U156="zákl. prenesená",N156,0)</f>
        <v>0</v>
      </c>
      <c r="BH156" s="101">
        <f>IF(U156="zníž. prenesená",N156,0)</f>
        <v>0</v>
      </c>
      <c r="BI156" s="101">
        <f>IF(U156="nulová",N156,0)</f>
        <v>0</v>
      </c>
      <c r="BJ156" s="13" t="s">
        <v>124</v>
      </c>
      <c r="BK156" s="101">
        <f>L156*K156</f>
        <v>0</v>
      </c>
    </row>
    <row r="157" spans="2:65" s="1" customFormat="1" ht="22.35" customHeight="1" x14ac:dyDescent="0.3">
      <c r="B157" s="30"/>
      <c r="C157" s="162" t="s">
        <v>3</v>
      </c>
      <c r="D157" s="162" t="s">
        <v>146</v>
      </c>
      <c r="E157" s="163" t="s">
        <v>3</v>
      </c>
      <c r="F157" s="243" t="s">
        <v>3</v>
      </c>
      <c r="G157" s="244"/>
      <c r="H157" s="244"/>
      <c r="I157" s="244"/>
      <c r="J157" s="164" t="s">
        <v>3</v>
      </c>
      <c r="K157" s="165"/>
      <c r="L157" s="241"/>
      <c r="M157" s="245"/>
      <c r="N157" s="246">
        <f t="shared" si="15"/>
        <v>0</v>
      </c>
      <c r="O157" s="245"/>
      <c r="P157" s="245"/>
      <c r="Q157" s="245"/>
      <c r="R157" s="32"/>
      <c r="T157" s="159" t="s">
        <v>3</v>
      </c>
      <c r="U157" s="166" t="s">
        <v>38</v>
      </c>
      <c r="V157" s="31"/>
      <c r="W157" s="31"/>
      <c r="X157" s="31"/>
      <c r="Y157" s="31"/>
      <c r="Z157" s="31"/>
      <c r="AA157" s="70"/>
      <c r="AT157" s="13" t="s">
        <v>252</v>
      </c>
      <c r="AU157" s="13" t="s">
        <v>78</v>
      </c>
      <c r="AY157" s="13" t="s">
        <v>252</v>
      </c>
      <c r="BE157" s="101">
        <f>IF(U157="základná",N157,0)</f>
        <v>0</v>
      </c>
      <c r="BF157" s="101">
        <f>IF(U157="znížená",N157,0)</f>
        <v>0</v>
      </c>
      <c r="BG157" s="101">
        <f>IF(U157="zákl. prenesená",N157,0)</f>
        <v>0</v>
      </c>
      <c r="BH157" s="101">
        <f>IF(U157="zníž. prenesená",N157,0)</f>
        <v>0</v>
      </c>
      <c r="BI157" s="101">
        <f>IF(U157="nulová",N157,0)</f>
        <v>0</v>
      </c>
      <c r="BJ157" s="13" t="s">
        <v>124</v>
      </c>
      <c r="BK157" s="101">
        <f>L157*K157</f>
        <v>0</v>
      </c>
    </row>
    <row r="158" spans="2:65" s="1" customFormat="1" ht="22.35" customHeight="1" x14ac:dyDescent="0.3">
      <c r="B158" s="30"/>
      <c r="C158" s="162" t="s">
        <v>3</v>
      </c>
      <c r="D158" s="162" t="s">
        <v>146</v>
      </c>
      <c r="E158" s="163" t="s">
        <v>3</v>
      </c>
      <c r="F158" s="243" t="s">
        <v>3</v>
      </c>
      <c r="G158" s="244"/>
      <c r="H158" s="244"/>
      <c r="I158" s="244"/>
      <c r="J158" s="164" t="s">
        <v>3</v>
      </c>
      <c r="K158" s="165"/>
      <c r="L158" s="241"/>
      <c r="M158" s="245"/>
      <c r="N158" s="246">
        <f t="shared" si="15"/>
        <v>0</v>
      </c>
      <c r="O158" s="245"/>
      <c r="P158" s="245"/>
      <c r="Q158" s="245"/>
      <c r="R158" s="32"/>
      <c r="T158" s="159" t="s">
        <v>3</v>
      </c>
      <c r="U158" s="166" t="s">
        <v>38</v>
      </c>
      <c r="V158" s="51"/>
      <c r="W158" s="51"/>
      <c r="X158" s="51"/>
      <c r="Y158" s="51"/>
      <c r="Z158" s="51"/>
      <c r="AA158" s="53"/>
      <c r="AT158" s="13" t="s">
        <v>252</v>
      </c>
      <c r="AU158" s="13" t="s">
        <v>78</v>
      </c>
      <c r="AY158" s="13" t="s">
        <v>252</v>
      </c>
      <c r="BE158" s="101">
        <f>IF(U158="základná",N158,0)</f>
        <v>0</v>
      </c>
      <c r="BF158" s="101">
        <f>IF(U158="znížená",N158,0)</f>
        <v>0</v>
      </c>
      <c r="BG158" s="101">
        <f>IF(U158="zákl. prenesená",N158,0)</f>
        <v>0</v>
      </c>
      <c r="BH158" s="101">
        <f>IF(U158="zníž. prenesená",N158,0)</f>
        <v>0</v>
      </c>
      <c r="BI158" s="101">
        <f>IF(U158="nulová",N158,0)</f>
        <v>0</v>
      </c>
      <c r="BJ158" s="13" t="s">
        <v>124</v>
      </c>
      <c r="BK158" s="101">
        <f>L158*K158</f>
        <v>0</v>
      </c>
    </row>
    <row r="159" spans="2:65" s="1" customFormat="1" ht="6.95" customHeight="1" x14ac:dyDescent="0.3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6"/>
    </row>
  </sheetData>
  <mergeCells count="172">
    <mergeCell ref="H1:K1"/>
    <mergeCell ref="S2:AC2"/>
    <mergeCell ref="F157:I157"/>
    <mergeCell ref="L157:M157"/>
    <mergeCell ref="N157:Q157"/>
    <mergeCell ref="F158:I158"/>
    <mergeCell ref="L158:M158"/>
    <mergeCell ref="N158:Q158"/>
    <mergeCell ref="N120:Q120"/>
    <mergeCell ref="N121:Q121"/>
    <mergeCell ref="N122:Q122"/>
    <mergeCell ref="N124:Q124"/>
    <mergeCell ref="N125:Q125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54:D159">
      <formula1>"K,M"</formula1>
    </dataValidation>
    <dataValidation type="list" allowBlank="1" showInputMessage="1" showErrorMessage="1" error="Povolené sú hodnoty základná, znížená, nulová." sqref="U154:U159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9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4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6"/>
      <c r="B1" s="173"/>
      <c r="C1" s="173"/>
      <c r="D1" s="174" t="s">
        <v>1</v>
      </c>
      <c r="E1" s="173"/>
      <c r="F1" s="173" t="s">
        <v>540</v>
      </c>
      <c r="G1" s="173"/>
      <c r="H1" s="247" t="s">
        <v>541</v>
      </c>
      <c r="I1" s="247"/>
      <c r="J1" s="247"/>
      <c r="K1" s="247"/>
      <c r="L1" s="173" t="s">
        <v>542</v>
      </c>
      <c r="M1" s="173"/>
      <c r="N1" s="173"/>
      <c r="O1" s="174" t="s">
        <v>104</v>
      </c>
      <c r="P1" s="173"/>
      <c r="Q1" s="173"/>
      <c r="R1" s="173"/>
      <c r="S1" s="173" t="s">
        <v>543</v>
      </c>
      <c r="T1" s="173"/>
      <c r="U1" s="177"/>
      <c r="V1" s="177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8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16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3" t="s">
        <v>94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71</v>
      </c>
    </row>
    <row r="4" spans="1:66" ht="36.950000000000003" customHeight="1" x14ac:dyDescent="0.3">
      <c r="B4" s="17"/>
      <c r="C4" s="180" t="s">
        <v>105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16</v>
      </c>
      <c r="E6" s="18"/>
      <c r="F6" s="220" t="str">
        <f>'Rekapitulácia stavby'!K6</f>
        <v>Viacúčelová budova kultúrneho domu - stavebné úpravy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"/>
      <c r="R6" s="19"/>
    </row>
    <row r="7" spans="1:66" s="1" customFormat="1" ht="32.85" customHeight="1" x14ac:dyDescent="0.3">
      <c r="B7" s="30"/>
      <c r="C7" s="31"/>
      <c r="D7" s="24" t="s">
        <v>106</v>
      </c>
      <c r="E7" s="31"/>
      <c r="F7" s="186" t="s">
        <v>508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21" t="str">
        <f>'Rekapitulácia stavby'!AN8</f>
        <v>26. 10. 2017</v>
      </c>
      <c r="P9" s="199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85" t="str">
        <f>IF('Rekapitulácia stavby'!AN10="","",'Rekapitulácia stavby'!AN10)</f>
        <v/>
      </c>
      <c r="P11" s="199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25</v>
      </c>
      <c r="N12" s="31"/>
      <c r="O12" s="185" t="str">
        <f>IF('Rekapitulácia stavby'!AN11="","",'Rekapitulácia stavby'!AN11)</f>
        <v/>
      </c>
      <c r="P12" s="199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26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22" t="str">
        <f>IF('Rekapitulácia stavby'!AN13="","",'Rekapitulácia stavby'!AN13)</f>
        <v>Vyplň údaj</v>
      </c>
      <c r="P14" s="199"/>
      <c r="Q14" s="31"/>
      <c r="R14" s="32"/>
    </row>
    <row r="15" spans="1:66" s="1" customFormat="1" ht="18" customHeight="1" x14ac:dyDescent="0.3">
      <c r="B15" s="30"/>
      <c r="C15" s="31"/>
      <c r="D15" s="31"/>
      <c r="E15" s="222" t="str">
        <f>IF('Rekapitulácia stavby'!E14="","",'Rekapitulácia stavby'!E14)</f>
        <v>Vyplň údaj</v>
      </c>
      <c r="F15" s="199"/>
      <c r="G15" s="199"/>
      <c r="H15" s="199"/>
      <c r="I15" s="199"/>
      <c r="J15" s="199"/>
      <c r="K15" s="199"/>
      <c r="L15" s="199"/>
      <c r="M15" s="25" t="s">
        <v>25</v>
      </c>
      <c r="N15" s="31"/>
      <c r="O15" s="222" t="str">
        <f>IF('Rekapitulácia stavby'!AN14="","",'Rekapitulácia stavby'!AN14)</f>
        <v>Vyplň údaj</v>
      </c>
      <c r="P15" s="199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28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85" t="str">
        <f>IF('Rekapitulácia stavby'!AN16="","",'Rekapitulácia stavby'!AN16)</f>
        <v/>
      </c>
      <c r="P17" s="199"/>
      <c r="Q17" s="31"/>
      <c r="R17" s="32"/>
    </row>
    <row r="18" spans="2:18" s="1" customFormat="1" ht="18" customHeight="1" x14ac:dyDescent="0.3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25</v>
      </c>
      <c r="N18" s="31"/>
      <c r="O18" s="185" t="str">
        <f>IF('Rekapitulácia stavby'!AN17="","",'Rekapitulácia stavby'!AN17)</f>
        <v/>
      </c>
      <c r="P18" s="199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30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85" t="str">
        <f>IF('Rekapitulácia stavby'!AN19="","",'Rekapitulácia stavby'!AN19)</f>
        <v/>
      </c>
      <c r="P20" s="199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25</v>
      </c>
      <c r="N21" s="31"/>
      <c r="O21" s="185" t="str">
        <f>IF('Rekapitulácia stavby'!AN20="","",'Rekapitulácia stavby'!AN20)</f>
        <v/>
      </c>
      <c r="P21" s="199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8" t="s">
        <v>3</v>
      </c>
      <c r="F24" s="199"/>
      <c r="G24" s="199"/>
      <c r="H24" s="199"/>
      <c r="I24" s="199"/>
      <c r="J24" s="199"/>
      <c r="K24" s="199"/>
      <c r="L24" s="199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108</v>
      </c>
      <c r="E27" s="31"/>
      <c r="F27" s="31"/>
      <c r="G27" s="31"/>
      <c r="H27" s="31"/>
      <c r="I27" s="31"/>
      <c r="J27" s="31"/>
      <c r="K27" s="31"/>
      <c r="L27" s="31"/>
      <c r="M27" s="189">
        <f>N88</f>
        <v>0</v>
      </c>
      <c r="N27" s="199"/>
      <c r="O27" s="199"/>
      <c r="P27" s="199"/>
      <c r="Q27" s="31"/>
      <c r="R27" s="32"/>
    </row>
    <row r="28" spans="2:18" s="1" customFormat="1" ht="14.45" customHeight="1" x14ac:dyDescent="0.3">
      <c r="B28" s="30"/>
      <c r="C28" s="31"/>
      <c r="D28" s="29" t="s">
        <v>98</v>
      </c>
      <c r="E28" s="31"/>
      <c r="F28" s="31"/>
      <c r="G28" s="31"/>
      <c r="H28" s="31"/>
      <c r="I28" s="31"/>
      <c r="J28" s="31"/>
      <c r="K28" s="31"/>
      <c r="L28" s="31"/>
      <c r="M28" s="189">
        <f>N99</f>
        <v>0</v>
      </c>
      <c r="N28" s="199"/>
      <c r="O28" s="199"/>
      <c r="P28" s="199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34</v>
      </c>
      <c r="E30" s="31"/>
      <c r="F30" s="31"/>
      <c r="G30" s="31"/>
      <c r="H30" s="31"/>
      <c r="I30" s="31"/>
      <c r="J30" s="31"/>
      <c r="K30" s="31"/>
      <c r="L30" s="31"/>
      <c r="M30" s="223">
        <f>ROUND(M27+M28,2)</f>
        <v>0</v>
      </c>
      <c r="N30" s="199"/>
      <c r="O30" s="199"/>
      <c r="P30" s="199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35</v>
      </c>
      <c r="E32" s="37" t="s">
        <v>36</v>
      </c>
      <c r="F32" s="38">
        <v>0.2</v>
      </c>
      <c r="G32" s="112" t="s">
        <v>37</v>
      </c>
      <c r="H32" s="224">
        <f>ROUND((((SUM(BE99:BE106)+SUM(BE124:BE157))+SUM(BE159:BE163))),2)</f>
        <v>0</v>
      </c>
      <c r="I32" s="199"/>
      <c r="J32" s="199"/>
      <c r="K32" s="31"/>
      <c r="L32" s="31"/>
      <c r="M32" s="224">
        <f>ROUND(((ROUND((SUM(BE99:BE106)+SUM(BE124:BE157)), 2)*F32)+SUM(BE159:BE163)*F32),2)</f>
        <v>0</v>
      </c>
      <c r="N32" s="199"/>
      <c r="O32" s="199"/>
      <c r="P32" s="199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38</v>
      </c>
      <c r="F33" s="38">
        <v>0.2</v>
      </c>
      <c r="G33" s="112" t="s">
        <v>37</v>
      </c>
      <c r="H33" s="224">
        <f>ROUND((((SUM(BF99:BF106)+SUM(BF124:BF157))+SUM(BF159:BF163))),2)</f>
        <v>0</v>
      </c>
      <c r="I33" s="199"/>
      <c r="J33" s="199"/>
      <c r="K33" s="31"/>
      <c r="L33" s="31"/>
      <c r="M33" s="224">
        <f>ROUND(((ROUND((SUM(BF99:BF106)+SUM(BF124:BF157)), 2)*F33)+SUM(BF159:BF163)*F33),2)</f>
        <v>0</v>
      </c>
      <c r="N33" s="199"/>
      <c r="O33" s="199"/>
      <c r="P33" s="199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39</v>
      </c>
      <c r="F34" s="38">
        <v>0.2</v>
      </c>
      <c r="G34" s="112" t="s">
        <v>37</v>
      </c>
      <c r="H34" s="224">
        <f>ROUND((((SUM(BG99:BG106)+SUM(BG124:BG157))+SUM(BG159:BG163))),2)</f>
        <v>0</v>
      </c>
      <c r="I34" s="199"/>
      <c r="J34" s="199"/>
      <c r="K34" s="31"/>
      <c r="L34" s="31"/>
      <c r="M34" s="224">
        <v>0</v>
      </c>
      <c r="N34" s="199"/>
      <c r="O34" s="199"/>
      <c r="P34" s="199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40</v>
      </c>
      <c r="F35" s="38">
        <v>0.2</v>
      </c>
      <c r="G35" s="112" t="s">
        <v>37</v>
      </c>
      <c r="H35" s="224">
        <f>ROUND((((SUM(BH99:BH106)+SUM(BH124:BH157))+SUM(BH159:BH163))),2)</f>
        <v>0</v>
      </c>
      <c r="I35" s="199"/>
      <c r="J35" s="199"/>
      <c r="K35" s="31"/>
      <c r="L35" s="31"/>
      <c r="M35" s="224">
        <v>0</v>
      </c>
      <c r="N35" s="199"/>
      <c r="O35" s="199"/>
      <c r="P35" s="199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41</v>
      </c>
      <c r="F36" s="38">
        <v>0</v>
      </c>
      <c r="G36" s="112" t="s">
        <v>37</v>
      </c>
      <c r="H36" s="224">
        <f>ROUND((((SUM(BI99:BI106)+SUM(BI124:BI157))+SUM(BI159:BI163))),2)</f>
        <v>0</v>
      </c>
      <c r="I36" s="199"/>
      <c r="J36" s="199"/>
      <c r="K36" s="31"/>
      <c r="L36" s="31"/>
      <c r="M36" s="224">
        <v>0</v>
      </c>
      <c r="N36" s="199"/>
      <c r="O36" s="199"/>
      <c r="P36" s="199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42</v>
      </c>
      <c r="E38" s="71"/>
      <c r="F38" s="71"/>
      <c r="G38" s="114" t="s">
        <v>43</v>
      </c>
      <c r="H38" s="115" t="s">
        <v>44</v>
      </c>
      <c r="I38" s="71"/>
      <c r="J38" s="71"/>
      <c r="K38" s="71"/>
      <c r="L38" s="225">
        <f>SUM(M30:M36)</f>
        <v>0</v>
      </c>
      <c r="M38" s="207"/>
      <c r="N38" s="207"/>
      <c r="O38" s="207"/>
      <c r="P38" s="209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45</v>
      </c>
      <c r="E50" s="46"/>
      <c r="F50" s="46"/>
      <c r="G50" s="46"/>
      <c r="H50" s="47"/>
      <c r="I50" s="31"/>
      <c r="J50" s="45" t="s">
        <v>46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47</v>
      </c>
      <c r="E59" s="51"/>
      <c r="F59" s="51"/>
      <c r="G59" s="52" t="s">
        <v>48</v>
      </c>
      <c r="H59" s="53"/>
      <c r="I59" s="31"/>
      <c r="J59" s="50" t="s">
        <v>47</v>
      </c>
      <c r="K59" s="51"/>
      <c r="L59" s="51"/>
      <c r="M59" s="51"/>
      <c r="N59" s="52" t="s">
        <v>48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49</v>
      </c>
      <c r="E61" s="46"/>
      <c r="F61" s="46"/>
      <c r="G61" s="46"/>
      <c r="H61" s="47"/>
      <c r="I61" s="31"/>
      <c r="J61" s="45" t="s">
        <v>50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47</v>
      </c>
      <c r="E70" s="51"/>
      <c r="F70" s="51"/>
      <c r="G70" s="52" t="s">
        <v>48</v>
      </c>
      <c r="H70" s="53"/>
      <c r="I70" s="31"/>
      <c r="J70" s="50" t="s">
        <v>47</v>
      </c>
      <c r="K70" s="51"/>
      <c r="L70" s="51"/>
      <c r="M70" s="51"/>
      <c r="N70" s="52" t="s">
        <v>48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80" t="s">
        <v>109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16</v>
      </c>
      <c r="D78" s="31"/>
      <c r="E78" s="31"/>
      <c r="F78" s="220" t="str">
        <f>F6</f>
        <v>Viacúčelová budova kultúrneho domu - stavebné úpravy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31"/>
      <c r="R78" s="32"/>
    </row>
    <row r="79" spans="2:18" s="1" customFormat="1" ht="36.950000000000003" customHeight="1" x14ac:dyDescent="0.3">
      <c r="B79" s="30"/>
      <c r="C79" s="64" t="s">
        <v>106</v>
      </c>
      <c r="D79" s="31"/>
      <c r="E79" s="31"/>
      <c r="F79" s="200" t="str">
        <f>F7</f>
        <v>07 - Neoprávnené náklady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19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21</v>
      </c>
      <c r="L81" s="31"/>
      <c r="M81" s="226" t="str">
        <f>IF(O9="","",O9)</f>
        <v>26. 10. 2017</v>
      </c>
      <c r="N81" s="199"/>
      <c r="O81" s="199"/>
      <c r="P81" s="199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5" t="s">
        <v>23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28</v>
      </c>
      <c r="L83" s="31"/>
      <c r="M83" s="185" t="str">
        <f>E18</f>
        <v xml:space="preserve"> </v>
      </c>
      <c r="N83" s="199"/>
      <c r="O83" s="199"/>
      <c r="P83" s="199"/>
      <c r="Q83" s="199"/>
      <c r="R83" s="32"/>
    </row>
    <row r="84" spans="2:47" s="1" customFormat="1" ht="14.45" customHeight="1" x14ac:dyDescent="0.3">
      <c r="B84" s="30"/>
      <c r="C84" s="25" t="s">
        <v>26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30</v>
      </c>
      <c r="L84" s="31"/>
      <c r="M84" s="185" t="str">
        <f>E21</f>
        <v xml:space="preserve"> </v>
      </c>
      <c r="N84" s="199"/>
      <c r="O84" s="199"/>
      <c r="P84" s="199"/>
      <c r="Q84" s="199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27" t="s">
        <v>110</v>
      </c>
      <c r="D86" s="228"/>
      <c r="E86" s="228"/>
      <c r="F86" s="228"/>
      <c r="G86" s="228"/>
      <c r="H86" s="109"/>
      <c r="I86" s="109"/>
      <c r="J86" s="109"/>
      <c r="K86" s="109"/>
      <c r="L86" s="109"/>
      <c r="M86" s="109"/>
      <c r="N86" s="227" t="s">
        <v>111</v>
      </c>
      <c r="O86" s="199"/>
      <c r="P86" s="199"/>
      <c r="Q86" s="199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6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9">
        <f>N124</f>
        <v>0</v>
      </c>
      <c r="O88" s="199"/>
      <c r="P88" s="199"/>
      <c r="Q88" s="199"/>
      <c r="R88" s="32"/>
      <c r="AU88" s="13" t="s">
        <v>113</v>
      </c>
    </row>
    <row r="89" spans="2:47" s="6" customFormat="1" ht="24.95" customHeight="1" x14ac:dyDescent="0.3">
      <c r="B89" s="117"/>
      <c r="C89" s="118"/>
      <c r="D89" s="119" t="s">
        <v>303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9">
        <f>N125</f>
        <v>0</v>
      </c>
      <c r="O89" s="230"/>
      <c r="P89" s="230"/>
      <c r="Q89" s="230"/>
      <c r="R89" s="120"/>
    </row>
    <row r="90" spans="2:47" s="6" customFormat="1" ht="24.95" customHeight="1" x14ac:dyDescent="0.3">
      <c r="B90" s="117"/>
      <c r="C90" s="118"/>
      <c r="D90" s="119" t="s">
        <v>114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29">
        <f>N134</f>
        <v>0</v>
      </c>
      <c r="O90" s="230"/>
      <c r="P90" s="230"/>
      <c r="Q90" s="230"/>
      <c r="R90" s="120"/>
    </row>
    <row r="91" spans="2:47" s="7" customFormat="1" ht="19.899999999999999" customHeight="1" x14ac:dyDescent="0.3">
      <c r="B91" s="121"/>
      <c r="C91" s="122"/>
      <c r="D91" s="97" t="s">
        <v>115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4">
        <f>N135</f>
        <v>0</v>
      </c>
      <c r="O91" s="231"/>
      <c r="P91" s="231"/>
      <c r="Q91" s="231"/>
      <c r="R91" s="123"/>
    </row>
    <row r="92" spans="2:47" s="7" customFormat="1" ht="19.899999999999999" customHeight="1" x14ac:dyDescent="0.3">
      <c r="B92" s="121"/>
      <c r="C92" s="122"/>
      <c r="D92" s="97" t="s">
        <v>116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4">
        <f>N141</f>
        <v>0</v>
      </c>
      <c r="O92" s="231"/>
      <c r="P92" s="231"/>
      <c r="Q92" s="231"/>
      <c r="R92" s="123"/>
    </row>
    <row r="93" spans="2:47" s="6" customFormat="1" ht="24.95" customHeight="1" x14ac:dyDescent="0.3">
      <c r="B93" s="117"/>
      <c r="C93" s="118"/>
      <c r="D93" s="119" t="s">
        <v>118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29">
        <f>N150</f>
        <v>0</v>
      </c>
      <c r="O93" s="230"/>
      <c r="P93" s="230"/>
      <c r="Q93" s="230"/>
      <c r="R93" s="120"/>
    </row>
    <row r="94" spans="2:47" s="7" customFormat="1" ht="19.899999999999999" customHeight="1" x14ac:dyDescent="0.3">
      <c r="B94" s="121"/>
      <c r="C94" s="122"/>
      <c r="D94" s="97" t="s">
        <v>119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14">
        <f>N151</f>
        <v>0</v>
      </c>
      <c r="O94" s="231"/>
      <c r="P94" s="231"/>
      <c r="Q94" s="231"/>
      <c r="R94" s="123"/>
    </row>
    <row r="95" spans="2:47" s="6" customFormat="1" ht="24.95" customHeight="1" x14ac:dyDescent="0.3">
      <c r="B95" s="117"/>
      <c r="C95" s="118"/>
      <c r="D95" s="119" t="s">
        <v>429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29">
        <f>N155</f>
        <v>0</v>
      </c>
      <c r="O95" s="230"/>
      <c r="P95" s="230"/>
      <c r="Q95" s="230"/>
      <c r="R95" s="120"/>
    </row>
    <row r="96" spans="2:47" s="7" customFormat="1" ht="19.899999999999999" customHeight="1" x14ac:dyDescent="0.3">
      <c r="B96" s="121"/>
      <c r="C96" s="122"/>
      <c r="D96" s="97" t="s">
        <v>509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14">
        <f>N156</f>
        <v>0</v>
      </c>
      <c r="O96" s="231"/>
      <c r="P96" s="231"/>
      <c r="Q96" s="231"/>
      <c r="R96" s="123"/>
    </row>
    <row r="97" spans="2:65" s="6" customFormat="1" ht="21.75" customHeight="1" x14ac:dyDescent="0.35">
      <c r="B97" s="117"/>
      <c r="C97" s="118"/>
      <c r="D97" s="119" t="s">
        <v>120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32">
        <f>N158</f>
        <v>0</v>
      </c>
      <c r="O97" s="230"/>
      <c r="P97" s="230"/>
      <c r="Q97" s="230"/>
      <c r="R97" s="120"/>
    </row>
    <row r="98" spans="2:65" s="1" customFormat="1" ht="21.75" customHeight="1" x14ac:dyDescent="0.3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</row>
    <row r="99" spans="2:65" s="1" customFormat="1" ht="29.25" customHeight="1" x14ac:dyDescent="0.3">
      <c r="B99" s="30"/>
      <c r="C99" s="116" t="s">
        <v>121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33">
        <f>ROUND(N100+N101+N102+N103+N104+N105,2)</f>
        <v>0</v>
      </c>
      <c r="O99" s="199"/>
      <c r="P99" s="199"/>
      <c r="Q99" s="199"/>
      <c r="R99" s="32"/>
      <c r="T99" s="124"/>
      <c r="U99" s="125" t="s">
        <v>35</v>
      </c>
    </row>
    <row r="100" spans="2:65" s="1" customFormat="1" ht="18" customHeight="1" x14ac:dyDescent="0.3">
      <c r="B100" s="126"/>
      <c r="C100" s="127"/>
      <c r="D100" s="217" t="s">
        <v>122</v>
      </c>
      <c r="E100" s="234"/>
      <c r="F100" s="234"/>
      <c r="G100" s="234"/>
      <c r="H100" s="234"/>
      <c r="I100" s="127"/>
      <c r="J100" s="127"/>
      <c r="K100" s="127"/>
      <c r="L100" s="127"/>
      <c r="M100" s="127"/>
      <c r="N100" s="213">
        <f>ROUND(N88*T100,2)</f>
        <v>0</v>
      </c>
      <c r="O100" s="234"/>
      <c r="P100" s="234"/>
      <c r="Q100" s="234"/>
      <c r="R100" s="128"/>
      <c r="S100" s="127"/>
      <c r="T100" s="129"/>
      <c r="U100" s="130" t="s">
        <v>38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2" t="s">
        <v>123</v>
      </c>
      <c r="AZ100" s="131"/>
      <c r="BA100" s="131"/>
      <c r="BB100" s="131"/>
      <c r="BC100" s="131"/>
      <c r="BD100" s="131"/>
      <c r="BE100" s="133">
        <f t="shared" ref="BE100:BE105" si="0">IF(U100="základná",N100,0)</f>
        <v>0</v>
      </c>
      <c r="BF100" s="133">
        <f t="shared" ref="BF100:BF105" si="1">IF(U100="znížená",N100,0)</f>
        <v>0</v>
      </c>
      <c r="BG100" s="133">
        <f t="shared" ref="BG100:BG105" si="2">IF(U100="zákl. prenesená",N100,0)</f>
        <v>0</v>
      </c>
      <c r="BH100" s="133">
        <f t="shared" ref="BH100:BH105" si="3">IF(U100="zníž. prenesená",N100,0)</f>
        <v>0</v>
      </c>
      <c r="BI100" s="133">
        <f t="shared" ref="BI100:BI105" si="4">IF(U100="nulová",N100,0)</f>
        <v>0</v>
      </c>
      <c r="BJ100" s="132" t="s">
        <v>124</v>
      </c>
      <c r="BK100" s="131"/>
      <c r="BL100" s="131"/>
      <c r="BM100" s="131"/>
    </row>
    <row r="101" spans="2:65" s="1" customFormat="1" ht="18" customHeight="1" x14ac:dyDescent="0.3">
      <c r="B101" s="126"/>
      <c r="C101" s="127"/>
      <c r="D101" s="217" t="s">
        <v>125</v>
      </c>
      <c r="E101" s="234"/>
      <c r="F101" s="234"/>
      <c r="G101" s="234"/>
      <c r="H101" s="234"/>
      <c r="I101" s="127"/>
      <c r="J101" s="127"/>
      <c r="K101" s="127"/>
      <c r="L101" s="127"/>
      <c r="M101" s="127"/>
      <c r="N101" s="213">
        <f>ROUND(N88*T101,2)</f>
        <v>0</v>
      </c>
      <c r="O101" s="234"/>
      <c r="P101" s="234"/>
      <c r="Q101" s="234"/>
      <c r="R101" s="128"/>
      <c r="S101" s="127"/>
      <c r="T101" s="129"/>
      <c r="U101" s="130" t="s">
        <v>38</v>
      </c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2" t="s">
        <v>123</v>
      </c>
      <c r="AZ101" s="131"/>
      <c r="BA101" s="131"/>
      <c r="BB101" s="131"/>
      <c r="BC101" s="131"/>
      <c r="BD101" s="131"/>
      <c r="BE101" s="133">
        <f t="shared" si="0"/>
        <v>0</v>
      </c>
      <c r="BF101" s="133">
        <f t="shared" si="1"/>
        <v>0</v>
      </c>
      <c r="BG101" s="133">
        <f t="shared" si="2"/>
        <v>0</v>
      </c>
      <c r="BH101" s="133">
        <f t="shared" si="3"/>
        <v>0</v>
      </c>
      <c r="BI101" s="133">
        <f t="shared" si="4"/>
        <v>0</v>
      </c>
      <c r="BJ101" s="132" t="s">
        <v>124</v>
      </c>
      <c r="BK101" s="131"/>
      <c r="BL101" s="131"/>
      <c r="BM101" s="131"/>
    </row>
    <row r="102" spans="2:65" s="1" customFormat="1" ht="18" customHeight="1" x14ac:dyDescent="0.3">
      <c r="B102" s="126"/>
      <c r="C102" s="127"/>
      <c r="D102" s="217" t="s">
        <v>126</v>
      </c>
      <c r="E102" s="234"/>
      <c r="F102" s="234"/>
      <c r="G102" s="234"/>
      <c r="H102" s="234"/>
      <c r="I102" s="127"/>
      <c r="J102" s="127"/>
      <c r="K102" s="127"/>
      <c r="L102" s="127"/>
      <c r="M102" s="127"/>
      <c r="N102" s="213">
        <f>ROUND(N88*T102,2)</f>
        <v>0</v>
      </c>
      <c r="O102" s="234"/>
      <c r="P102" s="234"/>
      <c r="Q102" s="234"/>
      <c r="R102" s="128"/>
      <c r="S102" s="127"/>
      <c r="T102" s="129"/>
      <c r="U102" s="130" t="s">
        <v>38</v>
      </c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2" t="s">
        <v>123</v>
      </c>
      <c r="AZ102" s="131"/>
      <c r="BA102" s="131"/>
      <c r="BB102" s="131"/>
      <c r="BC102" s="131"/>
      <c r="BD102" s="131"/>
      <c r="BE102" s="133">
        <f t="shared" si="0"/>
        <v>0</v>
      </c>
      <c r="BF102" s="133">
        <f t="shared" si="1"/>
        <v>0</v>
      </c>
      <c r="BG102" s="133">
        <f t="shared" si="2"/>
        <v>0</v>
      </c>
      <c r="BH102" s="133">
        <f t="shared" si="3"/>
        <v>0</v>
      </c>
      <c r="BI102" s="133">
        <f t="shared" si="4"/>
        <v>0</v>
      </c>
      <c r="BJ102" s="132" t="s">
        <v>124</v>
      </c>
      <c r="BK102" s="131"/>
      <c r="BL102" s="131"/>
      <c r="BM102" s="131"/>
    </row>
    <row r="103" spans="2:65" s="1" customFormat="1" ht="18" customHeight="1" x14ac:dyDescent="0.3">
      <c r="B103" s="126"/>
      <c r="C103" s="127"/>
      <c r="D103" s="217" t="s">
        <v>127</v>
      </c>
      <c r="E103" s="234"/>
      <c r="F103" s="234"/>
      <c r="G103" s="234"/>
      <c r="H103" s="234"/>
      <c r="I103" s="127"/>
      <c r="J103" s="127"/>
      <c r="K103" s="127"/>
      <c r="L103" s="127"/>
      <c r="M103" s="127"/>
      <c r="N103" s="213">
        <f>ROUND(N88*T103,2)</f>
        <v>0</v>
      </c>
      <c r="O103" s="234"/>
      <c r="P103" s="234"/>
      <c r="Q103" s="234"/>
      <c r="R103" s="128"/>
      <c r="S103" s="127"/>
      <c r="T103" s="129"/>
      <c r="U103" s="130" t="s">
        <v>38</v>
      </c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2" t="s">
        <v>123</v>
      </c>
      <c r="AZ103" s="131"/>
      <c r="BA103" s="131"/>
      <c r="BB103" s="131"/>
      <c r="BC103" s="131"/>
      <c r="BD103" s="131"/>
      <c r="BE103" s="133">
        <f t="shared" si="0"/>
        <v>0</v>
      </c>
      <c r="BF103" s="133">
        <f t="shared" si="1"/>
        <v>0</v>
      </c>
      <c r="BG103" s="133">
        <f t="shared" si="2"/>
        <v>0</v>
      </c>
      <c r="BH103" s="133">
        <f t="shared" si="3"/>
        <v>0</v>
      </c>
      <c r="BI103" s="133">
        <f t="shared" si="4"/>
        <v>0</v>
      </c>
      <c r="BJ103" s="132" t="s">
        <v>124</v>
      </c>
      <c r="BK103" s="131"/>
      <c r="BL103" s="131"/>
      <c r="BM103" s="131"/>
    </row>
    <row r="104" spans="2:65" s="1" customFormat="1" ht="18" customHeight="1" x14ac:dyDescent="0.3">
      <c r="B104" s="126"/>
      <c r="C104" s="127"/>
      <c r="D104" s="217" t="s">
        <v>128</v>
      </c>
      <c r="E104" s="234"/>
      <c r="F104" s="234"/>
      <c r="G104" s="234"/>
      <c r="H104" s="234"/>
      <c r="I104" s="127"/>
      <c r="J104" s="127"/>
      <c r="K104" s="127"/>
      <c r="L104" s="127"/>
      <c r="M104" s="127"/>
      <c r="N104" s="213">
        <f>ROUND(N88*T104,2)</f>
        <v>0</v>
      </c>
      <c r="O104" s="234"/>
      <c r="P104" s="234"/>
      <c r="Q104" s="234"/>
      <c r="R104" s="128"/>
      <c r="S104" s="127"/>
      <c r="T104" s="129"/>
      <c r="U104" s="130" t="s">
        <v>38</v>
      </c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2" t="s">
        <v>123</v>
      </c>
      <c r="AZ104" s="131"/>
      <c r="BA104" s="131"/>
      <c r="BB104" s="131"/>
      <c r="BC104" s="131"/>
      <c r="BD104" s="131"/>
      <c r="BE104" s="133">
        <f t="shared" si="0"/>
        <v>0</v>
      </c>
      <c r="BF104" s="133">
        <f t="shared" si="1"/>
        <v>0</v>
      </c>
      <c r="BG104" s="133">
        <f t="shared" si="2"/>
        <v>0</v>
      </c>
      <c r="BH104" s="133">
        <f t="shared" si="3"/>
        <v>0</v>
      </c>
      <c r="BI104" s="133">
        <f t="shared" si="4"/>
        <v>0</v>
      </c>
      <c r="BJ104" s="132" t="s">
        <v>124</v>
      </c>
      <c r="BK104" s="131"/>
      <c r="BL104" s="131"/>
      <c r="BM104" s="131"/>
    </row>
    <row r="105" spans="2:65" s="1" customFormat="1" ht="18" customHeight="1" x14ac:dyDescent="0.3">
      <c r="B105" s="126"/>
      <c r="C105" s="127"/>
      <c r="D105" s="134" t="s">
        <v>129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13">
        <f>ROUND(N88*T105,2)</f>
        <v>0</v>
      </c>
      <c r="O105" s="234"/>
      <c r="P105" s="234"/>
      <c r="Q105" s="234"/>
      <c r="R105" s="128"/>
      <c r="S105" s="127"/>
      <c r="T105" s="135"/>
      <c r="U105" s="136" t="s">
        <v>38</v>
      </c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2" t="s">
        <v>130</v>
      </c>
      <c r="AZ105" s="131"/>
      <c r="BA105" s="131"/>
      <c r="BB105" s="131"/>
      <c r="BC105" s="131"/>
      <c r="BD105" s="131"/>
      <c r="BE105" s="133">
        <f t="shared" si="0"/>
        <v>0</v>
      </c>
      <c r="BF105" s="133">
        <f t="shared" si="1"/>
        <v>0</v>
      </c>
      <c r="BG105" s="133">
        <f t="shared" si="2"/>
        <v>0</v>
      </c>
      <c r="BH105" s="133">
        <f t="shared" si="3"/>
        <v>0</v>
      </c>
      <c r="BI105" s="133">
        <f t="shared" si="4"/>
        <v>0</v>
      </c>
      <c r="BJ105" s="132" t="s">
        <v>124</v>
      </c>
      <c r="BK105" s="131"/>
      <c r="BL105" s="131"/>
      <c r="BM105" s="131"/>
    </row>
    <row r="106" spans="2:65" s="1" customFormat="1" x14ac:dyDescent="0.3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65" s="1" customFormat="1" ht="29.25" customHeight="1" x14ac:dyDescent="0.3">
      <c r="B107" s="30"/>
      <c r="C107" s="108" t="s">
        <v>103</v>
      </c>
      <c r="D107" s="109"/>
      <c r="E107" s="109"/>
      <c r="F107" s="109"/>
      <c r="G107" s="109"/>
      <c r="H107" s="109"/>
      <c r="I107" s="109"/>
      <c r="J107" s="109"/>
      <c r="K107" s="109"/>
      <c r="L107" s="215">
        <f>ROUND(SUM(N88+N99),2)</f>
        <v>0</v>
      </c>
      <c r="M107" s="228"/>
      <c r="N107" s="228"/>
      <c r="O107" s="228"/>
      <c r="P107" s="228"/>
      <c r="Q107" s="228"/>
      <c r="R107" s="32"/>
    </row>
    <row r="108" spans="2:65" s="1" customFormat="1" ht="6.95" customHeight="1" x14ac:dyDescent="0.3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6"/>
    </row>
    <row r="112" spans="2:65" s="1" customFormat="1" ht="6.95" customHeight="1" x14ac:dyDescent="0.3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</row>
    <row r="113" spans="2:65" s="1" customFormat="1" ht="36.950000000000003" customHeight="1" x14ac:dyDescent="0.3">
      <c r="B113" s="30"/>
      <c r="C113" s="180" t="s">
        <v>131</v>
      </c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32"/>
    </row>
    <row r="114" spans="2:65" s="1" customFormat="1" ht="6.95" customHeight="1" x14ac:dyDescent="0.3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65" s="1" customFormat="1" ht="30" customHeight="1" x14ac:dyDescent="0.3">
      <c r="B115" s="30"/>
      <c r="C115" s="25" t="s">
        <v>16</v>
      </c>
      <c r="D115" s="31"/>
      <c r="E115" s="31"/>
      <c r="F115" s="220" t="str">
        <f>F6</f>
        <v>Viacúčelová budova kultúrneho domu - stavebné úpravy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31"/>
      <c r="R115" s="32"/>
    </row>
    <row r="116" spans="2:65" s="1" customFormat="1" ht="36.950000000000003" customHeight="1" x14ac:dyDescent="0.3">
      <c r="B116" s="30"/>
      <c r="C116" s="64" t="s">
        <v>106</v>
      </c>
      <c r="D116" s="31"/>
      <c r="E116" s="31"/>
      <c r="F116" s="200" t="str">
        <f>F7</f>
        <v>07 - Neoprávnené náklady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31"/>
      <c r="R116" s="32"/>
    </row>
    <row r="117" spans="2:65" s="1" customFormat="1" ht="6.95" customHeight="1" x14ac:dyDescent="0.3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1" customFormat="1" ht="18" customHeight="1" x14ac:dyDescent="0.3">
      <c r="B118" s="30"/>
      <c r="C118" s="25" t="s">
        <v>19</v>
      </c>
      <c r="D118" s="31"/>
      <c r="E118" s="31"/>
      <c r="F118" s="23" t="str">
        <f>F9</f>
        <v xml:space="preserve"> </v>
      </c>
      <c r="G118" s="31"/>
      <c r="H118" s="31"/>
      <c r="I118" s="31"/>
      <c r="J118" s="31"/>
      <c r="K118" s="25" t="s">
        <v>21</v>
      </c>
      <c r="L118" s="31"/>
      <c r="M118" s="226" t="str">
        <f>IF(O9="","",O9)</f>
        <v>26. 10. 2017</v>
      </c>
      <c r="N118" s="199"/>
      <c r="O118" s="199"/>
      <c r="P118" s="199"/>
      <c r="Q118" s="31"/>
      <c r="R118" s="32"/>
    </row>
    <row r="119" spans="2:65" s="1" customFormat="1" ht="6.95" customHeight="1" x14ac:dyDescent="0.3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65" s="1" customFormat="1" ht="15" x14ac:dyDescent="0.3">
      <c r="B120" s="30"/>
      <c r="C120" s="25" t="s">
        <v>23</v>
      </c>
      <c r="D120" s="31"/>
      <c r="E120" s="31"/>
      <c r="F120" s="23" t="str">
        <f>E12</f>
        <v xml:space="preserve"> </v>
      </c>
      <c r="G120" s="31"/>
      <c r="H120" s="31"/>
      <c r="I120" s="31"/>
      <c r="J120" s="31"/>
      <c r="K120" s="25" t="s">
        <v>28</v>
      </c>
      <c r="L120" s="31"/>
      <c r="M120" s="185" t="str">
        <f>E18</f>
        <v xml:space="preserve"> </v>
      </c>
      <c r="N120" s="199"/>
      <c r="O120" s="199"/>
      <c r="P120" s="199"/>
      <c r="Q120" s="199"/>
      <c r="R120" s="32"/>
    </row>
    <row r="121" spans="2:65" s="1" customFormat="1" ht="14.45" customHeight="1" x14ac:dyDescent="0.3">
      <c r="B121" s="30"/>
      <c r="C121" s="25" t="s">
        <v>26</v>
      </c>
      <c r="D121" s="31"/>
      <c r="E121" s="31"/>
      <c r="F121" s="23" t="str">
        <f>IF(E15="","",E15)</f>
        <v>Vyplň údaj</v>
      </c>
      <c r="G121" s="31"/>
      <c r="H121" s="31"/>
      <c r="I121" s="31"/>
      <c r="J121" s="31"/>
      <c r="K121" s="25" t="s">
        <v>30</v>
      </c>
      <c r="L121" s="31"/>
      <c r="M121" s="185" t="str">
        <f>E21</f>
        <v xml:space="preserve"> </v>
      </c>
      <c r="N121" s="199"/>
      <c r="O121" s="199"/>
      <c r="P121" s="199"/>
      <c r="Q121" s="199"/>
      <c r="R121" s="32"/>
    </row>
    <row r="122" spans="2:65" s="1" customFormat="1" ht="10.35" customHeight="1" x14ac:dyDescent="0.3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65" s="8" customFormat="1" ht="29.25" customHeight="1" x14ac:dyDescent="0.3">
      <c r="B123" s="137"/>
      <c r="C123" s="138" t="s">
        <v>132</v>
      </c>
      <c r="D123" s="139" t="s">
        <v>133</v>
      </c>
      <c r="E123" s="139" t="s">
        <v>53</v>
      </c>
      <c r="F123" s="235" t="s">
        <v>134</v>
      </c>
      <c r="G123" s="236"/>
      <c r="H123" s="236"/>
      <c r="I123" s="236"/>
      <c r="J123" s="139" t="s">
        <v>135</v>
      </c>
      <c r="K123" s="139" t="s">
        <v>136</v>
      </c>
      <c r="L123" s="237" t="s">
        <v>137</v>
      </c>
      <c r="M123" s="236"/>
      <c r="N123" s="235" t="s">
        <v>111</v>
      </c>
      <c r="O123" s="236"/>
      <c r="P123" s="236"/>
      <c r="Q123" s="238"/>
      <c r="R123" s="140"/>
      <c r="T123" s="72" t="s">
        <v>138</v>
      </c>
      <c r="U123" s="73" t="s">
        <v>35</v>
      </c>
      <c r="V123" s="73" t="s">
        <v>139</v>
      </c>
      <c r="W123" s="73" t="s">
        <v>140</v>
      </c>
      <c r="X123" s="73" t="s">
        <v>141</v>
      </c>
      <c r="Y123" s="73" t="s">
        <v>142</v>
      </c>
      <c r="Z123" s="73" t="s">
        <v>143</v>
      </c>
      <c r="AA123" s="74" t="s">
        <v>144</v>
      </c>
    </row>
    <row r="124" spans="2:65" s="1" customFormat="1" ht="29.25" customHeight="1" x14ac:dyDescent="0.35">
      <c r="B124" s="30"/>
      <c r="C124" s="76" t="s">
        <v>108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248">
        <f>BK124</f>
        <v>0</v>
      </c>
      <c r="O124" s="249"/>
      <c r="P124" s="249"/>
      <c r="Q124" s="249"/>
      <c r="R124" s="32"/>
      <c r="T124" s="75"/>
      <c r="U124" s="46"/>
      <c r="V124" s="46"/>
      <c r="W124" s="141">
        <f>W125+W134+W150+W155+W158</f>
        <v>0</v>
      </c>
      <c r="X124" s="46"/>
      <c r="Y124" s="141">
        <f>Y125+Y134+Y150+Y155+Y158</f>
        <v>11.780244490000003</v>
      </c>
      <c r="Z124" s="46"/>
      <c r="AA124" s="142">
        <f>AA125+AA134+AA150+AA155+AA158</f>
        <v>9.7200000000000012E-3</v>
      </c>
      <c r="AT124" s="13" t="s">
        <v>70</v>
      </c>
      <c r="AU124" s="13" t="s">
        <v>113</v>
      </c>
      <c r="BK124" s="143">
        <f>BK125+BK134+BK150+BK155+BK158</f>
        <v>0</v>
      </c>
    </row>
    <row r="125" spans="2:65" s="9" customFormat="1" ht="37.35" customHeight="1" x14ac:dyDescent="0.35">
      <c r="B125" s="144"/>
      <c r="C125" s="145"/>
      <c r="D125" s="146" t="s">
        <v>303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262">
        <f>BK125</f>
        <v>0</v>
      </c>
      <c r="O125" s="263"/>
      <c r="P125" s="263"/>
      <c r="Q125" s="263"/>
      <c r="R125" s="147"/>
      <c r="T125" s="148"/>
      <c r="U125" s="145"/>
      <c r="V125" s="145"/>
      <c r="W125" s="149">
        <f>SUM(W126:W133)</f>
        <v>0</v>
      </c>
      <c r="X125" s="145"/>
      <c r="Y125" s="149">
        <f>SUM(Y126:Y133)</f>
        <v>0.46800000000000003</v>
      </c>
      <c r="Z125" s="145"/>
      <c r="AA125" s="150">
        <f>SUM(AA126:AA133)</f>
        <v>0</v>
      </c>
      <c r="AR125" s="151" t="s">
        <v>78</v>
      </c>
      <c r="AT125" s="152" t="s">
        <v>70</v>
      </c>
      <c r="AU125" s="152" t="s">
        <v>71</v>
      </c>
      <c r="AY125" s="151" t="s">
        <v>145</v>
      </c>
      <c r="BK125" s="153">
        <f>SUM(BK126:BK133)</f>
        <v>0</v>
      </c>
    </row>
    <row r="126" spans="2:65" s="1" customFormat="1" ht="22.5" customHeight="1" x14ac:dyDescent="0.3">
      <c r="B126" s="126"/>
      <c r="C126" s="155" t="s">
        <v>78</v>
      </c>
      <c r="D126" s="155" t="s">
        <v>146</v>
      </c>
      <c r="E126" s="156" t="s">
        <v>304</v>
      </c>
      <c r="F126" s="239" t="s">
        <v>305</v>
      </c>
      <c r="G126" s="240"/>
      <c r="H126" s="240"/>
      <c r="I126" s="240"/>
      <c r="J126" s="157" t="s">
        <v>306</v>
      </c>
      <c r="K126" s="158">
        <v>4</v>
      </c>
      <c r="L126" s="241">
        <v>0</v>
      </c>
      <c r="M126" s="240"/>
      <c r="N126" s="242">
        <f t="shared" ref="N126:N133" si="5">ROUND(L126*K126,2)</f>
        <v>0</v>
      </c>
      <c r="O126" s="240"/>
      <c r="P126" s="240"/>
      <c r="Q126" s="240"/>
      <c r="R126" s="128"/>
      <c r="T126" s="159" t="s">
        <v>3</v>
      </c>
      <c r="U126" s="39" t="s">
        <v>38</v>
      </c>
      <c r="V126" s="31"/>
      <c r="W126" s="160">
        <f t="shared" ref="W126:W133" si="6">V126*K126</f>
        <v>0</v>
      </c>
      <c r="X126" s="160">
        <v>0</v>
      </c>
      <c r="Y126" s="160">
        <f t="shared" ref="Y126:Y133" si="7">X126*K126</f>
        <v>0</v>
      </c>
      <c r="Z126" s="160">
        <v>0</v>
      </c>
      <c r="AA126" s="161">
        <f t="shared" ref="AA126:AA133" si="8">Z126*K126</f>
        <v>0</v>
      </c>
      <c r="AR126" s="13" t="s">
        <v>150</v>
      </c>
      <c r="AT126" s="13" t="s">
        <v>146</v>
      </c>
      <c r="AU126" s="13" t="s">
        <v>78</v>
      </c>
      <c r="AY126" s="13" t="s">
        <v>145</v>
      </c>
      <c r="BE126" s="101">
        <f t="shared" ref="BE126:BE133" si="9">IF(U126="základná",N126,0)</f>
        <v>0</v>
      </c>
      <c r="BF126" s="101">
        <f t="shared" ref="BF126:BF133" si="10">IF(U126="znížená",N126,0)</f>
        <v>0</v>
      </c>
      <c r="BG126" s="101">
        <f t="shared" ref="BG126:BG133" si="11">IF(U126="zákl. prenesená",N126,0)</f>
        <v>0</v>
      </c>
      <c r="BH126" s="101">
        <f t="shared" ref="BH126:BH133" si="12">IF(U126="zníž. prenesená",N126,0)</f>
        <v>0</v>
      </c>
      <c r="BI126" s="101">
        <f t="shared" ref="BI126:BI133" si="13">IF(U126="nulová",N126,0)</f>
        <v>0</v>
      </c>
      <c r="BJ126" s="13" t="s">
        <v>124</v>
      </c>
      <c r="BK126" s="101">
        <f t="shared" ref="BK126:BK133" si="14">ROUND(L126*K126,2)</f>
        <v>0</v>
      </c>
      <c r="BL126" s="13" t="s">
        <v>150</v>
      </c>
      <c r="BM126" s="13" t="s">
        <v>510</v>
      </c>
    </row>
    <row r="127" spans="2:65" s="1" customFormat="1" ht="31.5" customHeight="1" x14ac:dyDescent="0.3">
      <c r="B127" s="126"/>
      <c r="C127" s="155" t="s">
        <v>124</v>
      </c>
      <c r="D127" s="155" t="s">
        <v>146</v>
      </c>
      <c r="E127" s="156" t="s">
        <v>326</v>
      </c>
      <c r="F127" s="239" t="s">
        <v>327</v>
      </c>
      <c r="G127" s="240"/>
      <c r="H127" s="240"/>
      <c r="I127" s="240"/>
      <c r="J127" s="157" t="s">
        <v>149</v>
      </c>
      <c r="K127" s="158">
        <v>5.4</v>
      </c>
      <c r="L127" s="241">
        <v>0</v>
      </c>
      <c r="M127" s="240"/>
      <c r="N127" s="242">
        <f t="shared" si="5"/>
        <v>0</v>
      </c>
      <c r="O127" s="240"/>
      <c r="P127" s="240"/>
      <c r="Q127" s="240"/>
      <c r="R127" s="128"/>
      <c r="T127" s="159" t="s">
        <v>3</v>
      </c>
      <c r="U127" s="39" t="s">
        <v>38</v>
      </c>
      <c r="V127" s="31"/>
      <c r="W127" s="160">
        <f t="shared" si="6"/>
        <v>0</v>
      </c>
      <c r="X127" s="160">
        <v>0</v>
      </c>
      <c r="Y127" s="160">
        <f t="shared" si="7"/>
        <v>0</v>
      </c>
      <c r="Z127" s="160">
        <v>0</v>
      </c>
      <c r="AA127" s="161">
        <f t="shared" si="8"/>
        <v>0</v>
      </c>
      <c r="AR127" s="13" t="s">
        <v>150</v>
      </c>
      <c r="AT127" s="13" t="s">
        <v>146</v>
      </c>
      <c r="AU127" s="13" t="s">
        <v>78</v>
      </c>
      <c r="AY127" s="13" t="s">
        <v>145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124</v>
      </c>
      <c r="BK127" s="101">
        <f t="shared" si="14"/>
        <v>0</v>
      </c>
      <c r="BL127" s="13" t="s">
        <v>150</v>
      </c>
      <c r="BM127" s="13" t="s">
        <v>511</v>
      </c>
    </row>
    <row r="128" spans="2:65" s="1" customFormat="1" ht="22.5" customHeight="1" x14ac:dyDescent="0.3">
      <c r="B128" s="126"/>
      <c r="C128" s="155" t="s">
        <v>155</v>
      </c>
      <c r="D128" s="155" t="s">
        <v>146</v>
      </c>
      <c r="E128" s="156" t="s">
        <v>329</v>
      </c>
      <c r="F128" s="239" t="s">
        <v>330</v>
      </c>
      <c r="G128" s="240"/>
      <c r="H128" s="240"/>
      <c r="I128" s="240"/>
      <c r="J128" s="157" t="s">
        <v>197</v>
      </c>
      <c r="K128" s="158">
        <v>21.6</v>
      </c>
      <c r="L128" s="241">
        <v>0</v>
      </c>
      <c r="M128" s="240"/>
      <c r="N128" s="242">
        <f t="shared" si="5"/>
        <v>0</v>
      </c>
      <c r="O128" s="240"/>
      <c r="P128" s="240"/>
      <c r="Q128" s="240"/>
      <c r="R128" s="128"/>
      <c r="T128" s="159" t="s">
        <v>3</v>
      </c>
      <c r="U128" s="39" t="s">
        <v>38</v>
      </c>
      <c r="V128" s="31"/>
      <c r="W128" s="160">
        <f t="shared" si="6"/>
        <v>0</v>
      </c>
      <c r="X128" s="160">
        <v>0</v>
      </c>
      <c r="Y128" s="160">
        <f t="shared" si="7"/>
        <v>0</v>
      </c>
      <c r="Z128" s="160">
        <v>0</v>
      </c>
      <c r="AA128" s="161">
        <f t="shared" si="8"/>
        <v>0</v>
      </c>
      <c r="AR128" s="13" t="s">
        <v>207</v>
      </c>
      <c r="AT128" s="13" t="s">
        <v>146</v>
      </c>
      <c r="AU128" s="13" t="s">
        <v>78</v>
      </c>
      <c r="AY128" s="13" t="s">
        <v>145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124</v>
      </c>
      <c r="BK128" s="101">
        <f t="shared" si="14"/>
        <v>0</v>
      </c>
      <c r="BL128" s="13" t="s">
        <v>207</v>
      </c>
      <c r="BM128" s="13" t="s">
        <v>512</v>
      </c>
    </row>
    <row r="129" spans="2:65" s="1" customFormat="1" ht="31.5" customHeight="1" x14ac:dyDescent="0.3">
      <c r="B129" s="126"/>
      <c r="C129" s="167" t="s">
        <v>150</v>
      </c>
      <c r="D129" s="167" t="s">
        <v>259</v>
      </c>
      <c r="E129" s="168" t="s">
        <v>347</v>
      </c>
      <c r="F129" s="258" t="s">
        <v>348</v>
      </c>
      <c r="G129" s="259"/>
      <c r="H129" s="259"/>
      <c r="I129" s="259"/>
      <c r="J129" s="169" t="s">
        <v>291</v>
      </c>
      <c r="K129" s="170">
        <v>4</v>
      </c>
      <c r="L129" s="260">
        <v>0</v>
      </c>
      <c r="M129" s="259"/>
      <c r="N129" s="261">
        <f t="shared" si="5"/>
        <v>0</v>
      </c>
      <c r="O129" s="240"/>
      <c r="P129" s="240"/>
      <c r="Q129" s="240"/>
      <c r="R129" s="128"/>
      <c r="T129" s="159" t="s">
        <v>3</v>
      </c>
      <c r="U129" s="39" t="s">
        <v>38</v>
      </c>
      <c r="V129" s="31"/>
      <c r="W129" s="160">
        <f t="shared" si="6"/>
        <v>0</v>
      </c>
      <c r="X129" s="160">
        <v>0.11700000000000001</v>
      </c>
      <c r="Y129" s="160">
        <f t="shared" si="7"/>
        <v>0.46800000000000003</v>
      </c>
      <c r="Z129" s="160">
        <v>0</v>
      </c>
      <c r="AA129" s="161">
        <f t="shared" si="8"/>
        <v>0</v>
      </c>
      <c r="AR129" s="13" t="s">
        <v>262</v>
      </c>
      <c r="AT129" s="13" t="s">
        <v>259</v>
      </c>
      <c r="AU129" s="13" t="s">
        <v>78</v>
      </c>
      <c r="AY129" s="13" t="s">
        <v>145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124</v>
      </c>
      <c r="BK129" s="101">
        <f t="shared" si="14"/>
        <v>0</v>
      </c>
      <c r="BL129" s="13" t="s">
        <v>207</v>
      </c>
      <c r="BM129" s="13" t="s">
        <v>513</v>
      </c>
    </row>
    <row r="130" spans="2:65" s="1" customFormat="1" ht="31.5" customHeight="1" x14ac:dyDescent="0.3">
      <c r="B130" s="126"/>
      <c r="C130" s="155" t="s">
        <v>162</v>
      </c>
      <c r="D130" s="155" t="s">
        <v>146</v>
      </c>
      <c r="E130" s="156" t="s">
        <v>356</v>
      </c>
      <c r="F130" s="239" t="s">
        <v>357</v>
      </c>
      <c r="G130" s="240"/>
      <c r="H130" s="240"/>
      <c r="I130" s="240"/>
      <c r="J130" s="157" t="s">
        <v>291</v>
      </c>
      <c r="K130" s="158">
        <v>4</v>
      </c>
      <c r="L130" s="241">
        <v>0</v>
      </c>
      <c r="M130" s="240"/>
      <c r="N130" s="242">
        <f t="shared" si="5"/>
        <v>0</v>
      </c>
      <c r="O130" s="240"/>
      <c r="P130" s="240"/>
      <c r="Q130" s="240"/>
      <c r="R130" s="128"/>
      <c r="T130" s="159" t="s">
        <v>3</v>
      </c>
      <c r="U130" s="39" t="s">
        <v>38</v>
      </c>
      <c r="V130" s="31"/>
      <c r="W130" s="160">
        <f t="shared" si="6"/>
        <v>0</v>
      </c>
      <c r="X130" s="160">
        <v>0</v>
      </c>
      <c r="Y130" s="160">
        <f t="shared" si="7"/>
        <v>0</v>
      </c>
      <c r="Z130" s="160">
        <v>0</v>
      </c>
      <c r="AA130" s="161">
        <f t="shared" si="8"/>
        <v>0</v>
      </c>
      <c r="AR130" s="13" t="s">
        <v>207</v>
      </c>
      <c r="AT130" s="13" t="s">
        <v>146</v>
      </c>
      <c r="AU130" s="13" t="s">
        <v>78</v>
      </c>
      <c r="AY130" s="13" t="s">
        <v>145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124</v>
      </c>
      <c r="BK130" s="101">
        <f t="shared" si="14"/>
        <v>0</v>
      </c>
      <c r="BL130" s="13" t="s">
        <v>207</v>
      </c>
      <c r="BM130" s="13" t="s">
        <v>514</v>
      </c>
    </row>
    <row r="131" spans="2:65" s="1" customFormat="1" ht="44.25" customHeight="1" x14ac:dyDescent="0.3">
      <c r="B131" s="126"/>
      <c r="C131" s="167" t="s">
        <v>166</v>
      </c>
      <c r="D131" s="167" t="s">
        <v>259</v>
      </c>
      <c r="E131" s="168" t="s">
        <v>359</v>
      </c>
      <c r="F131" s="258" t="s">
        <v>360</v>
      </c>
      <c r="G131" s="259"/>
      <c r="H131" s="259"/>
      <c r="I131" s="259"/>
      <c r="J131" s="169" t="s">
        <v>197</v>
      </c>
      <c r="K131" s="170">
        <v>9.6</v>
      </c>
      <c r="L131" s="260">
        <v>0</v>
      </c>
      <c r="M131" s="259"/>
      <c r="N131" s="261">
        <f t="shared" si="5"/>
        <v>0</v>
      </c>
      <c r="O131" s="240"/>
      <c r="P131" s="240"/>
      <c r="Q131" s="240"/>
      <c r="R131" s="128"/>
      <c r="T131" s="159" t="s">
        <v>3</v>
      </c>
      <c r="U131" s="39" t="s">
        <v>38</v>
      </c>
      <c r="V131" s="31"/>
      <c r="W131" s="160">
        <f t="shared" si="6"/>
        <v>0</v>
      </c>
      <c r="X131" s="160">
        <v>0</v>
      </c>
      <c r="Y131" s="160">
        <f t="shared" si="7"/>
        <v>0</v>
      </c>
      <c r="Z131" s="160">
        <v>0</v>
      </c>
      <c r="AA131" s="161">
        <f t="shared" si="8"/>
        <v>0</v>
      </c>
      <c r="AR131" s="13" t="s">
        <v>262</v>
      </c>
      <c r="AT131" s="13" t="s">
        <v>259</v>
      </c>
      <c r="AU131" s="13" t="s">
        <v>78</v>
      </c>
      <c r="AY131" s="13" t="s">
        <v>145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124</v>
      </c>
      <c r="BK131" s="101">
        <f t="shared" si="14"/>
        <v>0</v>
      </c>
      <c r="BL131" s="13" t="s">
        <v>207</v>
      </c>
      <c r="BM131" s="13" t="s">
        <v>515</v>
      </c>
    </row>
    <row r="132" spans="2:65" s="1" customFormat="1" ht="31.5" customHeight="1" x14ac:dyDescent="0.3">
      <c r="B132" s="126"/>
      <c r="C132" s="167" t="s">
        <v>170</v>
      </c>
      <c r="D132" s="167" t="s">
        <v>259</v>
      </c>
      <c r="E132" s="168" t="s">
        <v>362</v>
      </c>
      <c r="F132" s="258" t="s">
        <v>363</v>
      </c>
      <c r="G132" s="259"/>
      <c r="H132" s="259"/>
      <c r="I132" s="259"/>
      <c r="J132" s="169" t="s">
        <v>291</v>
      </c>
      <c r="K132" s="170">
        <v>8</v>
      </c>
      <c r="L132" s="260">
        <v>0</v>
      </c>
      <c r="M132" s="259"/>
      <c r="N132" s="261">
        <f t="shared" si="5"/>
        <v>0</v>
      </c>
      <c r="O132" s="240"/>
      <c r="P132" s="240"/>
      <c r="Q132" s="240"/>
      <c r="R132" s="128"/>
      <c r="T132" s="159" t="s">
        <v>3</v>
      </c>
      <c r="U132" s="39" t="s">
        <v>38</v>
      </c>
      <c r="V132" s="31"/>
      <c r="W132" s="160">
        <f t="shared" si="6"/>
        <v>0</v>
      </c>
      <c r="X132" s="160">
        <v>0</v>
      </c>
      <c r="Y132" s="160">
        <f t="shared" si="7"/>
        <v>0</v>
      </c>
      <c r="Z132" s="160">
        <v>0</v>
      </c>
      <c r="AA132" s="161">
        <f t="shared" si="8"/>
        <v>0</v>
      </c>
      <c r="AR132" s="13" t="s">
        <v>262</v>
      </c>
      <c r="AT132" s="13" t="s">
        <v>259</v>
      </c>
      <c r="AU132" s="13" t="s">
        <v>78</v>
      </c>
      <c r="AY132" s="13" t="s">
        <v>145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124</v>
      </c>
      <c r="BK132" s="101">
        <f t="shared" si="14"/>
        <v>0</v>
      </c>
      <c r="BL132" s="13" t="s">
        <v>207</v>
      </c>
      <c r="BM132" s="13" t="s">
        <v>516</v>
      </c>
    </row>
    <row r="133" spans="2:65" s="1" customFormat="1" ht="31.5" customHeight="1" x14ac:dyDescent="0.3">
      <c r="B133" s="126"/>
      <c r="C133" s="155" t="s">
        <v>174</v>
      </c>
      <c r="D133" s="155" t="s">
        <v>146</v>
      </c>
      <c r="E133" s="156" t="s">
        <v>374</v>
      </c>
      <c r="F133" s="239" t="s">
        <v>375</v>
      </c>
      <c r="G133" s="240"/>
      <c r="H133" s="240"/>
      <c r="I133" s="240"/>
      <c r="J133" s="157" t="s">
        <v>149</v>
      </c>
      <c r="K133" s="158">
        <v>5.4</v>
      </c>
      <c r="L133" s="241">
        <v>0</v>
      </c>
      <c r="M133" s="240"/>
      <c r="N133" s="242">
        <f t="shared" si="5"/>
        <v>0</v>
      </c>
      <c r="O133" s="240"/>
      <c r="P133" s="240"/>
      <c r="Q133" s="240"/>
      <c r="R133" s="128"/>
      <c r="T133" s="159" t="s">
        <v>3</v>
      </c>
      <c r="U133" s="39" t="s">
        <v>38</v>
      </c>
      <c r="V133" s="31"/>
      <c r="W133" s="160">
        <f t="shared" si="6"/>
        <v>0</v>
      </c>
      <c r="X133" s="160">
        <v>0</v>
      </c>
      <c r="Y133" s="160">
        <f t="shared" si="7"/>
        <v>0</v>
      </c>
      <c r="Z133" s="160">
        <v>0</v>
      </c>
      <c r="AA133" s="161">
        <f t="shared" si="8"/>
        <v>0</v>
      </c>
      <c r="AR133" s="13" t="s">
        <v>207</v>
      </c>
      <c r="AT133" s="13" t="s">
        <v>146</v>
      </c>
      <c r="AU133" s="13" t="s">
        <v>78</v>
      </c>
      <c r="AY133" s="13" t="s">
        <v>145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124</v>
      </c>
      <c r="BK133" s="101">
        <f t="shared" si="14"/>
        <v>0</v>
      </c>
      <c r="BL133" s="13" t="s">
        <v>207</v>
      </c>
      <c r="BM133" s="13" t="s">
        <v>517</v>
      </c>
    </row>
    <row r="134" spans="2:65" s="9" customFormat="1" ht="37.35" customHeight="1" x14ac:dyDescent="0.35">
      <c r="B134" s="144"/>
      <c r="C134" s="145"/>
      <c r="D134" s="146" t="s">
        <v>114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254">
        <f>BK134</f>
        <v>0</v>
      </c>
      <c r="O134" s="255"/>
      <c r="P134" s="255"/>
      <c r="Q134" s="255"/>
      <c r="R134" s="147"/>
      <c r="T134" s="148"/>
      <c r="U134" s="145"/>
      <c r="V134" s="145"/>
      <c r="W134" s="149">
        <f>W135+W141</f>
        <v>0</v>
      </c>
      <c r="X134" s="145"/>
      <c r="Y134" s="149">
        <f>Y135+Y141</f>
        <v>11.310732490000003</v>
      </c>
      <c r="Z134" s="145"/>
      <c r="AA134" s="150">
        <f>AA135+AA141</f>
        <v>0</v>
      </c>
      <c r="AR134" s="151" t="s">
        <v>78</v>
      </c>
      <c r="AT134" s="152" t="s">
        <v>70</v>
      </c>
      <c r="AU134" s="152" t="s">
        <v>71</v>
      </c>
      <c r="AY134" s="151" t="s">
        <v>145</v>
      </c>
      <c r="BK134" s="153">
        <f>BK135+BK141</f>
        <v>0</v>
      </c>
    </row>
    <row r="135" spans="2:65" s="9" customFormat="1" ht="19.899999999999999" customHeight="1" x14ac:dyDescent="0.3">
      <c r="B135" s="144"/>
      <c r="C135" s="145"/>
      <c r="D135" s="154" t="s">
        <v>115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250">
        <f>BK135</f>
        <v>0</v>
      </c>
      <c r="O135" s="251"/>
      <c r="P135" s="251"/>
      <c r="Q135" s="251"/>
      <c r="R135" s="147"/>
      <c r="T135" s="148"/>
      <c r="U135" s="145"/>
      <c r="V135" s="145"/>
      <c r="W135" s="149">
        <f>SUM(W136:W140)</f>
        <v>0</v>
      </c>
      <c r="X135" s="145"/>
      <c r="Y135" s="149">
        <f>SUM(Y136:Y140)</f>
        <v>6.4053960900000018</v>
      </c>
      <c r="Z135" s="145"/>
      <c r="AA135" s="150">
        <f>SUM(AA136:AA140)</f>
        <v>0</v>
      </c>
      <c r="AR135" s="151" t="s">
        <v>78</v>
      </c>
      <c r="AT135" s="152" t="s">
        <v>70</v>
      </c>
      <c r="AU135" s="152" t="s">
        <v>78</v>
      </c>
      <c r="AY135" s="151" t="s">
        <v>145</v>
      </c>
      <c r="BK135" s="153">
        <f>SUM(BK136:BK140)</f>
        <v>0</v>
      </c>
    </row>
    <row r="136" spans="2:65" s="1" customFormat="1" ht="31.5" customHeight="1" x14ac:dyDescent="0.3">
      <c r="B136" s="126"/>
      <c r="C136" s="155" t="s">
        <v>178</v>
      </c>
      <c r="D136" s="155" t="s">
        <v>146</v>
      </c>
      <c r="E136" s="156" t="s">
        <v>147</v>
      </c>
      <c r="F136" s="239" t="s">
        <v>148</v>
      </c>
      <c r="G136" s="240"/>
      <c r="H136" s="240"/>
      <c r="I136" s="240"/>
      <c r="J136" s="157" t="s">
        <v>149</v>
      </c>
      <c r="K136" s="158">
        <v>255.28200000000001</v>
      </c>
      <c r="L136" s="241">
        <v>0</v>
      </c>
      <c r="M136" s="240"/>
      <c r="N136" s="242">
        <f>ROUND(L136*K136,2)</f>
        <v>0</v>
      </c>
      <c r="O136" s="240"/>
      <c r="P136" s="240"/>
      <c r="Q136" s="240"/>
      <c r="R136" s="128"/>
      <c r="T136" s="159" t="s">
        <v>3</v>
      </c>
      <c r="U136" s="39" t="s">
        <v>38</v>
      </c>
      <c r="V136" s="31"/>
      <c r="W136" s="160">
        <f>V136*K136</f>
        <v>0</v>
      </c>
      <c r="X136" s="160">
        <v>3.0400000000000002E-3</v>
      </c>
      <c r="Y136" s="160">
        <f>X136*K136</f>
        <v>0.77605728000000007</v>
      </c>
      <c r="Z136" s="160">
        <v>0</v>
      </c>
      <c r="AA136" s="161">
        <f>Z136*K136</f>
        <v>0</v>
      </c>
      <c r="AR136" s="13" t="s">
        <v>150</v>
      </c>
      <c r="AT136" s="13" t="s">
        <v>146</v>
      </c>
      <c r="AU136" s="13" t="s">
        <v>124</v>
      </c>
      <c r="AY136" s="13" t="s">
        <v>145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3" t="s">
        <v>124</v>
      </c>
      <c r="BK136" s="101">
        <f>ROUND(L136*K136,2)</f>
        <v>0</v>
      </c>
      <c r="BL136" s="13" t="s">
        <v>150</v>
      </c>
      <c r="BM136" s="13" t="s">
        <v>518</v>
      </c>
    </row>
    <row r="137" spans="2:65" s="1" customFormat="1" ht="31.5" customHeight="1" x14ac:dyDescent="0.3">
      <c r="B137" s="126"/>
      <c r="C137" s="155" t="s">
        <v>182</v>
      </c>
      <c r="D137" s="155" t="s">
        <v>146</v>
      </c>
      <c r="E137" s="156" t="s">
        <v>152</v>
      </c>
      <c r="F137" s="239" t="s">
        <v>153</v>
      </c>
      <c r="G137" s="240"/>
      <c r="H137" s="240"/>
      <c r="I137" s="240"/>
      <c r="J137" s="157" t="s">
        <v>149</v>
      </c>
      <c r="K137" s="158">
        <v>255.28200000000001</v>
      </c>
      <c r="L137" s="241">
        <v>0</v>
      </c>
      <c r="M137" s="240"/>
      <c r="N137" s="242">
        <f>ROUND(L137*K137,2)</f>
        <v>0</v>
      </c>
      <c r="O137" s="240"/>
      <c r="P137" s="240"/>
      <c r="Q137" s="240"/>
      <c r="R137" s="128"/>
      <c r="T137" s="159" t="s">
        <v>3</v>
      </c>
      <c r="U137" s="39" t="s">
        <v>38</v>
      </c>
      <c r="V137" s="31"/>
      <c r="W137" s="160">
        <f>V137*K137</f>
        <v>0</v>
      </c>
      <c r="X137" s="160">
        <v>4.2000000000000002E-4</v>
      </c>
      <c r="Y137" s="160">
        <f>X137*K137</f>
        <v>0.10721844000000001</v>
      </c>
      <c r="Z137" s="160">
        <v>0</v>
      </c>
      <c r="AA137" s="161">
        <f>Z137*K137</f>
        <v>0</v>
      </c>
      <c r="AR137" s="13" t="s">
        <v>150</v>
      </c>
      <c r="AT137" s="13" t="s">
        <v>146</v>
      </c>
      <c r="AU137" s="13" t="s">
        <v>124</v>
      </c>
      <c r="AY137" s="13" t="s">
        <v>145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124</v>
      </c>
      <c r="BK137" s="101">
        <f>ROUND(L137*K137,2)</f>
        <v>0</v>
      </c>
      <c r="BL137" s="13" t="s">
        <v>150</v>
      </c>
      <c r="BM137" s="13" t="s">
        <v>519</v>
      </c>
    </row>
    <row r="138" spans="2:65" s="1" customFormat="1" ht="31.5" customHeight="1" x14ac:dyDescent="0.3">
      <c r="B138" s="126"/>
      <c r="C138" s="155" t="s">
        <v>186</v>
      </c>
      <c r="D138" s="155" t="s">
        <v>146</v>
      </c>
      <c r="E138" s="156" t="s">
        <v>163</v>
      </c>
      <c r="F138" s="239" t="s">
        <v>164</v>
      </c>
      <c r="G138" s="240"/>
      <c r="H138" s="240"/>
      <c r="I138" s="240"/>
      <c r="J138" s="157" t="s">
        <v>149</v>
      </c>
      <c r="K138" s="158">
        <v>255.28200000000001</v>
      </c>
      <c r="L138" s="241">
        <v>0</v>
      </c>
      <c r="M138" s="240"/>
      <c r="N138" s="242">
        <f>ROUND(L138*K138,2)</f>
        <v>0</v>
      </c>
      <c r="O138" s="240"/>
      <c r="P138" s="240"/>
      <c r="Q138" s="240"/>
      <c r="R138" s="128"/>
      <c r="T138" s="159" t="s">
        <v>3</v>
      </c>
      <c r="U138" s="39" t="s">
        <v>38</v>
      </c>
      <c r="V138" s="31"/>
      <c r="W138" s="160">
        <f>V138*K138</f>
        <v>0</v>
      </c>
      <c r="X138" s="160">
        <v>2.0820000000000002E-2</v>
      </c>
      <c r="Y138" s="160">
        <f>X138*K138</f>
        <v>5.3149712400000011</v>
      </c>
      <c r="Z138" s="160">
        <v>0</v>
      </c>
      <c r="AA138" s="161">
        <f>Z138*K138</f>
        <v>0</v>
      </c>
      <c r="AR138" s="13" t="s">
        <v>150</v>
      </c>
      <c r="AT138" s="13" t="s">
        <v>146</v>
      </c>
      <c r="AU138" s="13" t="s">
        <v>124</v>
      </c>
      <c r="AY138" s="13" t="s">
        <v>145</v>
      </c>
      <c r="BE138" s="101">
        <f>IF(U138="základná",N138,0)</f>
        <v>0</v>
      </c>
      <c r="BF138" s="101">
        <f>IF(U138="znížená",N138,0)</f>
        <v>0</v>
      </c>
      <c r="BG138" s="101">
        <f>IF(U138="zákl. prenesená",N138,0)</f>
        <v>0</v>
      </c>
      <c r="BH138" s="101">
        <f>IF(U138="zníž. prenesená",N138,0)</f>
        <v>0</v>
      </c>
      <c r="BI138" s="101">
        <f>IF(U138="nulová",N138,0)</f>
        <v>0</v>
      </c>
      <c r="BJ138" s="13" t="s">
        <v>124</v>
      </c>
      <c r="BK138" s="101">
        <f>ROUND(L138*K138,2)</f>
        <v>0</v>
      </c>
      <c r="BL138" s="13" t="s">
        <v>150</v>
      </c>
      <c r="BM138" s="13" t="s">
        <v>520</v>
      </c>
    </row>
    <row r="139" spans="2:65" s="1" customFormat="1" ht="31.5" customHeight="1" x14ac:dyDescent="0.3">
      <c r="B139" s="126"/>
      <c r="C139" s="155" t="s">
        <v>190</v>
      </c>
      <c r="D139" s="155" t="s">
        <v>146</v>
      </c>
      <c r="E139" s="156" t="s">
        <v>171</v>
      </c>
      <c r="F139" s="239" t="s">
        <v>172</v>
      </c>
      <c r="G139" s="240"/>
      <c r="H139" s="240"/>
      <c r="I139" s="240"/>
      <c r="J139" s="157" t="s">
        <v>149</v>
      </c>
      <c r="K139" s="158">
        <v>14.228999999999999</v>
      </c>
      <c r="L139" s="241">
        <v>0</v>
      </c>
      <c r="M139" s="240"/>
      <c r="N139" s="242">
        <f>ROUND(L139*K139,2)</f>
        <v>0</v>
      </c>
      <c r="O139" s="240"/>
      <c r="P139" s="240"/>
      <c r="Q139" s="240"/>
      <c r="R139" s="128"/>
      <c r="T139" s="159" t="s">
        <v>3</v>
      </c>
      <c r="U139" s="39" t="s">
        <v>38</v>
      </c>
      <c r="V139" s="31"/>
      <c r="W139" s="160">
        <f>V139*K139</f>
        <v>0</v>
      </c>
      <c r="X139" s="160">
        <v>1.2370000000000001E-2</v>
      </c>
      <c r="Y139" s="160">
        <f>X139*K139</f>
        <v>0.17601273000000001</v>
      </c>
      <c r="Z139" s="160">
        <v>0</v>
      </c>
      <c r="AA139" s="161">
        <f>Z139*K139</f>
        <v>0</v>
      </c>
      <c r="AR139" s="13" t="s">
        <v>150</v>
      </c>
      <c r="AT139" s="13" t="s">
        <v>146</v>
      </c>
      <c r="AU139" s="13" t="s">
        <v>124</v>
      </c>
      <c r="AY139" s="13" t="s">
        <v>145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124</v>
      </c>
      <c r="BK139" s="101">
        <f>ROUND(L139*K139,2)</f>
        <v>0</v>
      </c>
      <c r="BL139" s="13" t="s">
        <v>150</v>
      </c>
      <c r="BM139" s="13" t="s">
        <v>521</v>
      </c>
    </row>
    <row r="140" spans="2:65" s="1" customFormat="1" ht="31.5" customHeight="1" x14ac:dyDescent="0.3">
      <c r="B140" s="126"/>
      <c r="C140" s="155" t="s">
        <v>194</v>
      </c>
      <c r="D140" s="155" t="s">
        <v>146</v>
      </c>
      <c r="E140" s="156" t="s">
        <v>175</v>
      </c>
      <c r="F140" s="239" t="s">
        <v>176</v>
      </c>
      <c r="G140" s="240"/>
      <c r="H140" s="240"/>
      <c r="I140" s="240"/>
      <c r="J140" s="157" t="s">
        <v>149</v>
      </c>
      <c r="K140" s="158">
        <v>3.24</v>
      </c>
      <c r="L140" s="241">
        <v>0</v>
      </c>
      <c r="M140" s="240"/>
      <c r="N140" s="242">
        <f>ROUND(L140*K140,2)</f>
        <v>0</v>
      </c>
      <c r="O140" s="240"/>
      <c r="P140" s="240"/>
      <c r="Q140" s="240"/>
      <c r="R140" s="128"/>
      <c r="T140" s="159" t="s">
        <v>3</v>
      </c>
      <c r="U140" s="39" t="s">
        <v>38</v>
      </c>
      <c r="V140" s="31"/>
      <c r="W140" s="160">
        <f>V140*K140</f>
        <v>0</v>
      </c>
      <c r="X140" s="160">
        <v>9.6100000000000005E-3</v>
      </c>
      <c r="Y140" s="160">
        <f>X140*K140</f>
        <v>3.1136400000000005E-2</v>
      </c>
      <c r="Z140" s="160">
        <v>0</v>
      </c>
      <c r="AA140" s="161">
        <f>Z140*K140</f>
        <v>0</v>
      </c>
      <c r="AR140" s="13" t="s">
        <v>150</v>
      </c>
      <c r="AT140" s="13" t="s">
        <v>146</v>
      </c>
      <c r="AU140" s="13" t="s">
        <v>124</v>
      </c>
      <c r="AY140" s="13" t="s">
        <v>145</v>
      </c>
      <c r="BE140" s="101">
        <f>IF(U140="základná",N140,0)</f>
        <v>0</v>
      </c>
      <c r="BF140" s="101">
        <f>IF(U140="znížená",N140,0)</f>
        <v>0</v>
      </c>
      <c r="BG140" s="101">
        <f>IF(U140="zákl. prenesená",N140,0)</f>
        <v>0</v>
      </c>
      <c r="BH140" s="101">
        <f>IF(U140="zníž. prenesená",N140,0)</f>
        <v>0</v>
      </c>
      <c r="BI140" s="101">
        <f>IF(U140="nulová",N140,0)</f>
        <v>0</v>
      </c>
      <c r="BJ140" s="13" t="s">
        <v>124</v>
      </c>
      <c r="BK140" s="101">
        <f>ROUND(L140*K140,2)</f>
        <v>0</v>
      </c>
      <c r="BL140" s="13" t="s">
        <v>150</v>
      </c>
      <c r="BM140" s="13" t="s">
        <v>522</v>
      </c>
    </row>
    <row r="141" spans="2:65" s="9" customFormat="1" ht="29.85" customHeight="1" x14ac:dyDescent="0.3">
      <c r="B141" s="144"/>
      <c r="C141" s="145"/>
      <c r="D141" s="154" t="s">
        <v>116</v>
      </c>
      <c r="E141" s="154"/>
      <c r="F141" s="154"/>
      <c r="G141" s="154"/>
      <c r="H141" s="154"/>
      <c r="I141" s="154"/>
      <c r="J141" s="154"/>
      <c r="K141" s="154"/>
      <c r="L141" s="154"/>
      <c r="M141" s="154"/>
      <c r="N141" s="252">
        <f>BK141</f>
        <v>0</v>
      </c>
      <c r="O141" s="253"/>
      <c r="P141" s="253"/>
      <c r="Q141" s="253"/>
      <c r="R141" s="147"/>
      <c r="T141" s="148"/>
      <c r="U141" s="145"/>
      <c r="V141" s="145"/>
      <c r="W141" s="149">
        <f>SUM(W142:W149)</f>
        <v>0</v>
      </c>
      <c r="X141" s="145"/>
      <c r="Y141" s="149">
        <f>SUM(Y142:Y149)</f>
        <v>4.9053364000000013</v>
      </c>
      <c r="Z141" s="145"/>
      <c r="AA141" s="150">
        <f>SUM(AA142:AA149)</f>
        <v>0</v>
      </c>
      <c r="AR141" s="151" t="s">
        <v>78</v>
      </c>
      <c r="AT141" s="152" t="s">
        <v>70</v>
      </c>
      <c r="AU141" s="152" t="s">
        <v>78</v>
      </c>
      <c r="AY141" s="151" t="s">
        <v>145</v>
      </c>
      <c r="BK141" s="153">
        <f>SUM(BK142:BK149)</f>
        <v>0</v>
      </c>
    </row>
    <row r="142" spans="2:65" s="1" customFormat="1" ht="31.5" customHeight="1" x14ac:dyDescent="0.3">
      <c r="B142" s="126"/>
      <c r="C142" s="155" t="s">
        <v>199</v>
      </c>
      <c r="D142" s="155" t="s">
        <v>146</v>
      </c>
      <c r="E142" s="156" t="s">
        <v>183</v>
      </c>
      <c r="F142" s="239" t="s">
        <v>184</v>
      </c>
      <c r="G142" s="240"/>
      <c r="H142" s="240"/>
      <c r="I142" s="240"/>
      <c r="J142" s="157" t="s">
        <v>149</v>
      </c>
      <c r="K142" s="158">
        <v>95</v>
      </c>
      <c r="L142" s="241">
        <v>0</v>
      </c>
      <c r="M142" s="240"/>
      <c r="N142" s="242">
        <f t="shared" ref="N142:N149" si="15">ROUND(L142*K142,2)</f>
        <v>0</v>
      </c>
      <c r="O142" s="240"/>
      <c r="P142" s="240"/>
      <c r="Q142" s="240"/>
      <c r="R142" s="128"/>
      <c r="T142" s="159" t="s">
        <v>3</v>
      </c>
      <c r="U142" s="39" t="s">
        <v>38</v>
      </c>
      <c r="V142" s="31"/>
      <c r="W142" s="160">
        <f t="shared" ref="W142:W149" si="16">V142*K142</f>
        <v>0</v>
      </c>
      <c r="X142" s="160">
        <v>2.572E-2</v>
      </c>
      <c r="Y142" s="160">
        <f t="shared" ref="Y142:Y149" si="17">X142*K142</f>
        <v>2.4434</v>
      </c>
      <c r="Z142" s="160">
        <v>0</v>
      </c>
      <c r="AA142" s="161">
        <f t="shared" ref="AA142:AA149" si="18">Z142*K142</f>
        <v>0</v>
      </c>
      <c r="AR142" s="13" t="s">
        <v>150</v>
      </c>
      <c r="AT142" s="13" t="s">
        <v>146</v>
      </c>
      <c r="AU142" s="13" t="s">
        <v>124</v>
      </c>
      <c r="AY142" s="13" t="s">
        <v>145</v>
      </c>
      <c r="BE142" s="101">
        <f t="shared" ref="BE142:BE149" si="19">IF(U142="základná",N142,0)</f>
        <v>0</v>
      </c>
      <c r="BF142" s="101">
        <f t="shared" ref="BF142:BF149" si="20">IF(U142="znížená",N142,0)</f>
        <v>0</v>
      </c>
      <c r="BG142" s="101">
        <f t="shared" ref="BG142:BG149" si="21">IF(U142="zákl. prenesená",N142,0)</f>
        <v>0</v>
      </c>
      <c r="BH142" s="101">
        <f t="shared" ref="BH142:BH149" si="22">IF(U142="zníž. prenesená",N142,0)</f>
        <v>0</v>
      </c>
      <c r="BI142" s="101">
        <f t="shared" ref="BI142:BI149" si="23">IF(U142="nulová",N142,0)</f>
        <v>0</v>
      </c>
      <c r="BJ142" s="13" t="s">
        <v>124</v>
      </c>
      <c r="BK142" s="101">
        <f t="shared" ref="BK142:BK149" si="24">ROUND(L142*K142,2)</f>
        <v>0</v>
      </c>
      <c r="BL142" s="13" t="s">
        <v>150</v>
      </c>
      <c r="BM142" s="13" t="s">
        <v>523</v>
      </c>
    </row>
    <row r="143" spans="2:65" s="1" customFormat="1" ht="44.25" customHeight="1" x14ac:dyDescent="0.3">
      <c r="B143" s="126"/>
      <c r="C143" s="155" t="s">
        <v>203</v>
      </c>
      <c r="D143" s="155" t="s">
        <v>146</v>
      </c>
      <c r="E143" s="156" t="s">
        <v>187</v>
      </c>
      <c r="F143" s="239" t="s">
        <v>188</v>
      </c>
      <c r="G143" s="240"/>
      <c r="H143" s="240"/>
      <c r="I143" s="240"/>
      <c r="J143" s="157" t="s">
        <v>149</v>
      </c>
      <c r="K143" s="158">
        <v>95</v>
      </c>
      <c r="L143" s="241">
        <v>0</v>
      </c>
      <c r="M143" s="240"/>
      <c r="N143" s="242">
        <f t="shared" si="15"/>
        <v>0</v>
      </c>
      <c r="O143" s="240"/>
      <c r="P143" s="240"/>
      <c r="Q143" s="240"/>
      <c r="R143" s="128"/>
      <c r="T143" s="159" t="s">
        <v>3</v>
      </c>
      <c r="U143" s="39" t="s">
        <v>38</v>
      </c>
      <c r="V143" s="31"/>
      <c r="W143" s="160">
        <f t="shared" si="16"/>
        <v>0</v>
      </c>
      <c r="X143" s="160">
        <v>0</v>
      </c>
      <c r="Y143" s="160">
        <f t="shared" si="17"/>
        <v>0</v>
      </c>
      <c r="Z143" s="160">
        <v>0</v>
      </c>
      <c r="AA143" s="161">
        <f t="shared" si="18"/>
        <v>0</v>
      </c>
      <c r="AR143" s="13" t="s">
        <v>150</v>
      </c>
      <c r="AT143" s="13" t="s">
        <v>146</v>
      </c>
      <c r="AU143" s="13" t="s">
        <v>124</v>
      </c>
      <c r="AY143" s="13" t="s">
        <v>145</v>
      </c>
      <c r="BE143" s="101">
        <f t="shared" si="19"/>
        <v>0</v>
      </c>
      <c r="BF143" s="101">
        <f t="shared" si="20"/>
        <v>0</v>
      </c>
      <c r="BG143" s="101">
        <f t="shared" si="21"/>
        <v>0</v>
      </c>
      <c r="BH143" s="101">
        <f t="shared" si="22"/>
        <v>0</v>
      </c>
      <c r="BI143" s="101">
        <f t="shared" si="23"/>
        <v>0</v>
      </c>
      <c r="BJ143" s="13" t="s">
        <v>124</v>
      </c>
      <c r="BK143" s="101">
        <f t="shared" si="24"/>
        <v>0</v>
      </c>
      <c r="BL143" s="13" t="s">
        <v>150</v>
      </c>
      <c r="BM143" s="13" t="s">
        <v>524</v>
      </c>
    </row>
    <row r="144" spans="2:65" s="1" customFormat="1" ht="44.25" customHeight="1" x14ac:dyDescent="0.3">
      <c r="B144" s="126"/>
      <c r="C144" s="155" t="s">
        <v>207</v>
      </c>
      <c r="D144" s="155" t="s">
        <v>146</v>
      </c>
      <c r="E144" s="156" t="s">
        <v>191</v>
      </c>
      <c r="F144" s="239" t="s">
        <v>192</v>
      </c>
      <c r="G144" s="240"/>
      <c r="H144" s="240"/>
      <c r="I144" s="240"/>
      <c r="J144" s="157" t="s">
        <v>149</v>
      </c>
      <c r="K144" s="158">
        <v>95</v>
      </c>
      <c r="L144" s="241">
        <v>0</v>
      </c>
      <c r="M144" s="240"/>
      <c r="N144" s="242">
        <f t="shared" si="15"/>
        <v>0</v>
      </c>
      <c r="O144" s="240"/>
      <c r="P144" s="240"/>
      <c r="Q144" s="240"/>
      <c r="R144" s="128"/>
      <c r="T144" s="159" t="s">
        <v>3</v>
      </c>
      <c r="U144" s="39" t="s">
        <v>38</v>
      </c>
      <c r="V144" s="31"/>
      <c r="W144" s="160">
        <f t="shared" si="16"/>
        <v>0</v>
      </c>
      <c r="X144" s="160">
        <v>2.572E-2</v>
      </c>
      <c r="Y144" s="160">
        <f t="shared" si="17"/>
        <v>2.4434</v>
      </c>
      <c r="Z144" s="160">
        <v>0</v>
      </c>
      <c r="AA144" s="161">
        <f t="shared" si="18"/>
        <v>0</v>
      </c>
      <c r="AR144" s="13" t="s">
        <v>150</v>
      </c>
      <c r="AT144" s="13" t="s">
        <v>146</v>
      </c>
      <c r="AU144" s="13" t="s">
        <v>124</v>
      </c>
      <c r="AY144" s="13" t="s">
        <v>145</v>
      </c>
      <c r="BE144" s="101">
        <f t="shared" si="19"/>
        <v>0</v>
      </c>
      <c r="BF144" s="101">
        <f t="shared" si="20"/>
        <v>0</v>
      </c>
      <c r="BG144" s="101">
        <f t="shared" si="21"/>
        <v>0</v>
      </c>
      <c r="BH144" s="101">
        <f t="shared" si="22"/>
        <v>0</v>
      </c>
      <c r="BI144" s="101">
        <f t="shared" si="23"/>
        <v>0</v>
      </c>
      <c r="BJ144" s="13" t="s">
        <v>124</v>
      </c>
      <c r="BK144" s="101">
        <f t="shared" si="24"/>
        <v>0</v>
      </c>
      <c r="BL144" s="13" t="s">
        <v>150</v>
      </c>
      <c r="BM144" s="13" t="s">
        <v>525</v>
      </c>
    </row>
    <row r="145" spans="2:65" s="1" customFormat="1" ht="22.5" customHeight="1" x14ac:dyDescent="0.3">
      <c r="B145" s="126"/>
      <c r="C145" s="155" t="s">
        <v>211</v>
      </c>
      <c r="D145" s="155" t="s">
        <v>146</v>
      </c>
      <c r="E145" s="156" t="s">
        <v>195</v>
      </c>
      <c r="F145" s="239" t="s">
        <v>196</v>
      </c>
      <c r="G145" s="240"/>
      <c r="H145" s="240"/>
      <c r="I145" s="240"/>
      <c r="J145" s="157" t="s">
        <v>197</v>
      </c>
      <c r="K145" s="158">
        <v>31.62</v>
      </c>
      <c r="L145" s="241">
        <v>0</v>
      </c>
      <c r="M145" s="240"/>
      <c r="N145" s="242">
        <f t="shared" si="15"/>
        <v>0</v>
      </c>
      <c r="O145" s="240"/>
      <c r="P145" s="240"/>
      <c r="Q145" s="240"/>
      <c r="R145" s="128"/>
      <c r="T145" s="159" t="s">
        <v>3</v>
      </c>
      <c r="U145" s="39" t="s">
        <v>38</v>
      </c>
      <c r="V145" s="31"/>
      <c r="W145" s="160">
        <f t="shared" si="16"/>
        <v>0</v>
      </c>
      <c r="X145" s="160">
        <v>4.2000000000000002E-4</v>
      </c>
      <c r="Y145" s="160">
        <f t="shared" si="17"/>
        <v>1.3280400000000001E-2</v>
      </c>
      <c r="Z145" s="160">
        <v>0</v>
      </c>
      <c r="AA145" s="161">
        <f t="shared" si="18"/>
        <v>0</v>
      </c>
      <c r="AR145" s="13" t="s">
        <v>150</v>
      </c>
      <c r="AT145" s="13" t="s">
        <v>146</v>
      </c>
      <c r="AU145" s="13" t="s">
        <v>124</v>
      </c>
      <c r="AY145" s="13" t="s">
        <v>145</v>
      </c>
      <c r="BE145" s="101">
        <f t="shared" si="19"/>
        <v>0</v>
      </c>
      <c r="BF145" s="101">
        <f t="shared" si="20"/>
        <v>0</v>
      </c>
      <c r="BG145" s="101">
        <f t="shared" si="21"/>
        <v>0</v>
      </c>
      <c r="BH145" s="101">
        <f t="shared" si="22"/>
        <v>0</v>
      </c>
      <c r="BI145" s="101">
        <f t="shared" si="23"/>
        <v>0</v>
      </c>
      <c r="BJ145" s="13" t="s">
        <v>124</v>
      </c>
      <c r="BK145" s="101">
        <f t="shared" si="24"/>
        <v>0</v>
      </c>
      <c r="BL145" s="13" t="s">
        <v>150</v>
      </c>
      <c r="BM145" s="13" t="s">
        <v>526</v>
      </c>
    </row>
    <row r="146" spans="2:65" s="1" customFormat="1" ht="22.5" customHeight="1" x14ac:dyDescent="0.3">
      <c r="B146" s="126"/>
      <c r="C146" s="155" t="s">
        <v>216</v>
      </c>
      <c r="D146" s="155" t="s">
        <v>146</v>
      </c>
      <c r="E146" s="156" t="s">
        <v>200</v>
      </c>
      <c r="F146" s="239" t="s">
        <v>201</v>
      </c>
      <c r="G146" s="240"/>
      <c r="H146" s="240"/>
      <c r="I146" s="240"/>
      <c r="J146" s="157" t="s">
        <v>197</v>
      </c>
      <c r="K146" s="158">
        <v>7.2</v>
      </c>
      <c r="L146" s="241">
        <v>0</v>
      </c>
      <c r="M146" s="240"/>
      <c r="N146" s="242">
        <f t="shared" si="15"/>
        <v>0</v>
      </c>
      <c r="O146" s="240"/>
      <c r="P146" s="240"/>
      <c r="Q146" s="240"/>
      <c r="R146" s="128"/>
      <c r="T146" s="159" t="s">
        <v>3</v>
      </c>
      <c r="U146" s="39" t="s">
        <v>38</v>
      </c>
      <c r="V146" s="31"/>
      <c r="W146" s="160">
        <f t="shared" si="16"/>
        <v>0</v>
      </c>
      <c r="X146" s="160">
        <v>1E-4</v>
      </c>
      <c r="Y146" s="160">
        <f t="shared" si="17"/>
        <v>7.2000000000000005E-4</v>
      </c>
      <c r="Z146" s="160">
        <v>0</v>
      </c>
      <c r="AA146" s="161">
        <f t="shared" si="18"/>
        <v>0</v>
      </c>
      <c r="AR146" s="13" t="s">
        <v>150</v>
      </c>
      <c r="AT146" s="13" t="s">
        <v>146</v>
      </c>
      <c r="AU146" s="13" t="s">
        <v>124</v>
      </c>
      <c r="AY146" s="13" t="s">
        <v>145</v>
      </c>
      <c r="BE146" s="101">
        <f t="shared" si="19"/>
        <v>0</v>
      </c>
      <c r="BF146" s="101">
        <f t="shared" si="20"/>
        <v>0</v>
      </c>
      <c r="BG146" s="101">
        <f t="shared" si="21"/>
        <v>0</v>
      </c>
      <c r="BH146" s="101">
        <f t="shared" si="22"/>
        <v>0</v>
      </c>
      <c r="BI146" s="101">
        <f t="shared" si="23"/>
        <v>0</v>
      </c>
      <c r="BJ146" s="13" t="s">
        <v>124</v>
      </c>
      <c r="BK146" s="101">
        <f t="shared" si="24"/>
        <v>0</v>
      </c>
      <c r="BL146" s="13" t="s">
        <v>150</v>
      </c>
      <c r="BM146" s="13" t="s">
        <v>527</v>
      </c>
    </row>
    <row r="147" spans="2:65" s="1" customFormat="1" ht="22.5" customHeight="1" x14ac:dyDescent="0.3">
      <c r="B147" s="126"/>
      <c r="C147" s="155" t="s">
        <v>220</v>
      </c>
      <c r="D147" s="155" t="s">
        <v>146</v>
      </c>
      <c r="E147" s="156" t="s">
        <v>204</v>
      </c>
      <c r="F147" s="239" t="s">
        <v>205</v>
      </c>
      <c r="G147" s="240"/>
      <c r="H147" s="240"/>
      <c r="I147" s="240"/>
      <c r="J147" s="157" t="s">
        <v>197</v>
      </c>
      <c r="K147" s="158">
        <v>16.2</v>
      </c>
      <c r="L147" s="241">
        <v>0</v>
      </c>
      <c r="M147" s="240"/>
      <c r="N147" s="242">
        <f t="shared" si="15"/>
        <v>0</v>
      </c>
      <c r="O147" s="240"/>
      <c r="P147" s="240"/>
      <c r="Q147" s="240"/>
      <c r="R147" s="128"/>
      <c r="T147" s="159" t="s">
        <v>3</v>
      </c>
      <c r="U147" s="39" t="s">
        <v>38</v>
      </c>
      <c r="V147" s="31"/>
      <c r="W147" s="160">
        <f t="shared" si="16"/>
        <v>0</v>
      </c>
      <c r="X147" s="160">
        <v>2.3000000000000001E-4</v>
      </c>
      <c r="Y147" s="160">
        <f t="shared" si="17"/>
        <v>3.7260000000000001E-3</v>
      </c>
      <c r="Z147" s="160">
        <v>0</v>
      </c>
      <c r="AA147" s="161">
        <f t="shared" si="18"/>
        <v>0</v>
      </c>
      <c r="AR147" s="13" t="s">
        <v>150</v>
      </c>
      <c r="AT147" s="13" t="s">
        <v>146</v>
      </c>
      <c r="AU147" s="13" t="s">
        <v>124</v>
      </c>
      <c r="AY147" s="13" t="s">
        <v>145</v>
      </c>
      <c r="BE147" s="101">
        <f t="shared" si="19"/>
        <v>0</v>
      </c>
      <c r="BF147" s="101">
        <f t="shared" si="20"/>
        <v>0</v>
      </c>
      <c r="BG147" s="101">
        <f t="shared" si="21"/>
        <v>0</v>
      </c>
      <c r="BH147" s="101">
        <f t="shared" si="22"/>
        <v>0</v>
      </c>
      <c r="BI147" s="101">
        <f t="shared" si="23"/>
        <v>0</v>
      </c>
      <c r="BJ147" s="13" t="s">
        <v>124</v>
      </c>
      <c r="BK147" s="101">
        <f t="shared" si="24"/>
        <v>0</v>
      </c>
      <c r="BL147" s="13" t="s">
        <v>150</v>
      </c>
      <c r="BM147" s="13" t="s">
        <v>528</v>
      </c>
    </row>
    <row r="148" spans="2:65" s="1" customFormat="1" ht="22.5" customHeight="1" x14ac:dyDescent="0.3">
      <c r="B148" s="126"/>
      <c r="C148" s="155" t="s">
        <v>8</v>
      </c>
      <c r="D148" s="155" t="s">
        <v>146</v>
      </c>
      <c r="E148" s="156" t="s">
        <v>208</v>
      </c>
      <c r="F148" s="239" t="s">
        <v>209</v>
      </c>
      <c r="G148" s="240"/>
      <c r="H148" s="240"/>
      <c r="I148" s="240"/>
      <c r="J148" s="157" t="s">
        <v>197</v>
      </c>
      <c r="K148" s="158">
        <v>9</v>
      </c>
      <c r="L148" s="241">
        <v>0</v>
      </c>
      <c r="M148" s="240"/>
      <c r="N148" s="242">
        <f t="shared" si="15"/>
        <v>0</v>
      </c>
      <c r="O148" s="240"/>
      <c r="P148" s="240"/>
      <c r="Q148" s="240"/>
      <c r="R148" s="128"/>
      <c r="T148" s="159" t="s">
        <v>3</v>
      </c>
      <c r="U148" s="39" t="s">
        <v>38</v>
      </c>
      <c r="V148" s="31"/>
      <c r="W148" s="160">
        <f t="shared" si="16"/>
        <v>0</v>
      </c>
      <c r="X148" s="160">
        <v>9.0000000000000006E-5</v>
      </c>
      <c r="Y148" s="160">
        <f t="shared" si="17"/>
        <v>8.1000000000000006E-4</v>
      </c>
      <c r="Z148" s="160">
        <v>0</v>
      </c>
      <c r="AA148" s="161">
        <f t="shared" si="18"/>
        <v>0</v>
      </c>
      <c r="AR148" s="13" t="s">
        <v>150</v>
      </c>
      <c r="AT148" s="13" t="s">
        <v>146</v>
      </c>
      <c r="AU148" s="13" t="s">
        <v>124</v>
      </c>
      <c r="AY148" s="13" t="s">
        <v>145</v>
      </c>
      <c r="BE148" s="101">
        <f t="shared" si="19"/>
        <v>0</v>
      </c>
      <c r="BF148" s="101">
        <f t="shared" si="20"/>
        <v>0</v>
      </c>
      <c r="BG148" s="101">
        <f t="shared" si="21"/>
        <v>0</v>
      </c>
      <c r="BH148" s="101">
        <f t="shared" si="22"/>
        <v>0</v>
      </c>
      <c r="BI148" s="101">
        <f t="shared" si="23"/>
        <v>0</v>
      </c>
      <c r="BJ148" s="13" t="s">
        <v>124</v>
      </c>
      <c r="BK148" s="101">
        <f t="shared" si="24"/>
        <v>0</v>
      </c>
      <c r="BL148" s="13" t="s">
        <v>150</v>
      </c>
      <c r="BM148" s="13" t="s">
        <v>529</v>
      </c>
    </row>
    <row r="149" spans="2:65" s="1" customFormat="1" ht="31.5" customHeight="1" x14ac:dyDescent="0.3">
      <c r="B149" s="126"/>
      <c r="C149" s="155" t="s">
        <v>227</v>
      </c>
      <c r="D149" s="155" t="s">
        <v>146</v>
      </c>
      <c r="E149" s="156" t="s">
        <v>377</v>
      </c>
      <c r="F149" s="239" t="s">
        <v>378</v>
      </c>
      <c r="G149" s="240"/>
      <c r="H149" s="240"/>
      <c r="I149" s="240"/>
      <c r="J149" s="157" t="s">
        <v>214</v>
      </c>
      <c r="K149" s="158">
        <v>1.1399999999999999</v>
      </c>
      <c r="L149" s="241">
        <v>0</v>
      </c>
      <c r="M149" s="240"/>
      <c r="N149" s="242">
        <f t="shared" si="15"/>
        <v>0</v>
      </c>
      <c r="O149" s="240"/>
      <c r="P149" s="240"/>
      <c r="Q149" s="240"/>
      <c r="R149" s="128"/>
      <c r="T149" s="159" t="s">
        <v>3</v>
      </c>
      <c r="U149" s="39" t="s">
        <v>38</v>
      </c>
      <c r="V149" s="31"/>
      <c r="W149" s="160">
        <f t="shared" si="16"/>
        <v>0</v>
      </c>
      <c r="X149" s="160">
        <v>0</v>
      </c>
      <c r="Y149" s="160">
        <f t="shared" si="17"/>
        <v>0</v>
      </c>
      <c r="Z149" s="160">
        <v>0</v>
      </c>
      <c r="AA149" s="161">
        <f t="shared" si="18"/>
        <v>0</v>
      </c>
      <c r="AR149" s="13" t="s">
        <v>207</v>
      </c>
      <c r="AT149" s="13" t="s">
        <v>146</v>
      </c>
      <c r="AU149" s="13" t="s">
        <v>124</v>
      </c>
      <c r="AY149" s="13" t="s">
        <v>145</v>
      </c>
      <c r="BE149" s="101">
        <f t="shared" si="19"/>
        <v>0</v>
      </c>
      <c r="BF149" s="101">
        <f t="shared" si="20"/>
        <v>0</v>
      </c>
      <c r="BG149" s="101">
        <f t="shared" si="21"/>
        <v>0</v>
      </c>
      <c r="BH149" s="101">
        <f t="shared" si="22"/>
        <v>0</v>
      </c>
      <c r="BI149" s="101">
        <f t="shared" si="23"/>
        <v>0</v>
      </c>
      <c r="BJ149" s="13" t="s">
        <v>124</v>
      </c>
      <c r="BK149" s="101">
        <f t="shared" si="24"/>
        <v>0</v>
      </c>
      <c r="BL149" s="13" t="s">
        <v>207</v>
      </c>
      <c r="BM149" s="13" t="s">
        <v>530</v>
      </c>
    </row>
    <row r="150" spans="2:65" s="9" customFormat="1" ht="37.35" customHeight="1" x14ac:dyDescent="0.35">
      <c r="B150" s="144"/>
      <c r="C150" s="145"/>
      <c r="D150" s="146" t="s">
        <v>118</v>
      </c>
      <c r="E150" s="146"/>
      <c r="F150" s="146"/>
      <c r="G150" s="146"/>
      <c r="H150" s="146"/>
      <c r="I150" s="146"/>
      <c r="J150" s="146"/>
      <c r="K150" s="146"/>
      <c r="L150" s="146"/>
      <c r="M150" s="146"/>
      <c r="N150" s="254">
        <f>BK150</f>
        <v>0</v>
      </c>
      <c r="O150" s="255"/>
      <c r="P150" s="255"/>
      <c r="Q150" s="255"/>
      <c r="R150" s="147"/>
      <c r="T150" s="148"/>
      <c r="U150" s="145"/>
      <c r="V150" s="145"/>
      <c r="W150" s="149">
        <f>W151</f>
        <v>0</v>
      </c>
      <c r="X150" s="145"/>
      <c r="Y150" s="149">
        <f>Y151</f>
        <v>1.5120000000000001E-3</v>
      </c>
      <c r="Z150" s="145"/>
      <c r="AA150" s="150">
        <f>AA151</f>
        <v>9.7200000000000012E-3</v>
      </c>
      <c r="AR150" s="151" t="s">
        <v>124</v>
      </c>
      <c r="AT150" s="152" t="s">
        <v>70</v>
      </c>
      <c r="AU150" s="152" t="s">
        <v>71</v>
      </c>
      <c r="AY150" s="151" t="s">
        <v>145</v>
      </c>
      <c r="BK150" s="153">
        <f>BK151</f>
        <v>0</v>
      </c>
    </row>
    <row r="151" spans="2:65" s="9" customFormat="1" ht="19.899999999999999" customHeight="1" x14ac:dyDescent="0.3">
      <c r="B151" s="144"/>
      <c r="C151" s="145"/>
      <c r="D151" s="154" t="s">
        <v>119</v>
      </c>
      <c r="E151" s="154"/>
      <c r="F151" s="154"/>
      <c r="G151" s="154"/>
      <c r="H151" s="154"/>
      <c r="I151" s="154"/>
      <c r="J151" s="154"/>
      <c r="K151" s="154"/>
      <c r="L151" s="154"/>
      <c r="M151" s="154"/>
      <c r="N151" s="250">
        <f>BK151</f>
        <v>0</v>
      </c>
      <c r="O151" s="251"/>
      <c r="P151" s="251"/>
      <c r="Q151" s="251"/>
      <c r="R151" s="147"/>
      <c r="T151" s="148"/>
      <c r="U151" s="145"/>
      <c r="V151" s="145"/>
      <c r="W151" s="149">
        <f>SUM(W152:W154)</f>
        <v>0</v>
      </c>
      <c r="X151" s="145"/>
      <c r="Y151" s="149">
        <f>SUM(Y152:Y154)</f>
        <v>1.5120000000000001E-3</v>
      </c>
      <c r="Z151" s="145"/>
      <c r="AA151" s="150">
        <f>SUM(AA152:AA154)</f>
        <v>9.7200000000000012E-3</v>
      </c>
      <c r="AR151" s="151" t="s">
        <v>124</v>
      </c>
      <c r="AT151" s="152" t="s">
        <v>70</v>
      </c>
      <c r="AU151" s="152" t="s">
        <v>78</v>
      </c>
      <c r="AY151" s="151" t="s">
        <v>145</v>
      </c>
      <c r="BK151" s="153">
        <f>SUM(BK152:BK154)</f>
        <v>0</v>
      </c>
    </row>
    <row r="152" spans="2:65" s="1" customFormat="1" ht="31.5" customHeight="1" x14ac:dyDescent="0.3">
      <c r="B152" s="126"/>
      <c r="C152" s="155" t="s">
        <v>231</v>
      </c>
      <c r="D152" s="155" t="s">
        <v>146</v>
      </c>
      <c r="E152" s="156" t="s">
        <v>240</v>
      </c>
      <c r="F152" s="239" t="s">
        <v>241</v>
      </c>
      <c r="G152" s="240"/>
      <c r="H152" s="240"/>
      <c r="I152" s="240"/>
      <c r="J152" s="157" t="s">
        <v>197</v>
      </c>
      <c r="K152" s="158">
        <v>7.2</v>
      </c>
      <c r="L152" s="241">
        <v>0</v>
      </c>
      <c r="M152" s="240"/>
      <c r="N152" s="242">
        <f>ROUND(L152*K152,2)</f>
        <v>0</v>
      </c>
      <c r="O152" s="240"/>
      <c r="P152" s="240"/>
      <c r="Q152" s="240"/>
      <c r="R152" s="128"/>
      <c r="T152" s="159" t="s">
        <v>3</v>
      </c>
      <c r="U152" s="39" t="s">
        <v>38</v>
      </c>
      <c r="V152" s="31"/>
      <c r="W152" s="160">
        <f>V152*K152</f>
        <v>0</v>
      </c>
      <c r="X152" s="160">
        <v>2.1000000000000001E-4</v>
      </c>
      <c r="Y152" s="160">
        <f>X152*K152</f>
        <v>1.5120000000000001E-3</v>
      </c>
      <c r="Z152" s="160">
        <v>0</v>
      </c>
      <c r="AA152" s="161">
        <f>Z152*K152</f>
        <v>0</v>
      </c>
      <c r="AR152" s="13" t="s">
        <v>207</v>
      </c>
      <c r="AT152" s="13" t="s">
        <v>146</v>
      </c>
      <c r="AU152" s="13" t="s">
        <v>124</v>
      </c>
      <c r="AY152" s="13" t="s">
        <v>145</v>
      </c>
      <c r="BE152" s="101">
        <f>IF(U152="základná",N152,0)</f>
        <v>0</v>
      </c>
      <c r="BF152" s="101">
        <f>IF(U152="znížená",N152,0)</f>
        <v>0</v>
      </c>
      <c r="BG152" s="101">
        <f>IF(U152="zákl. prenesená",N152,0)</f>
        <v>0</v>
      </c>
      <c r="BH152" s="101">
        <f>IF(U152="zníž. prenesená",N152,0)</f>
        <v>0</v>
      </c>
      <c r="BI152" s="101">
        <f>IF(U152="nulová",N152,0)</f>
        <v>0</v>
      </c>
      <c r="BJ152" s="13" t="s">
        <v>124</v>
      </c>
      <c r="BK152" s="101">
        <f>ROUND(L152*K152,2)</f>
        <v>0</v>
      </c>
      <c r="BL152" s="13" t="s">
        <v>207</v>
      </c>
      <c r="BM152" s="13" t="s">
        <v>531</v>
      </c>
    </row>
    <row r="153" spans="2:65" s="1" customFormat="1" ht="31.5" customHeight="1" x14ac:dyDescent="0.3">
      <c r="B153" s="126"/>
      <c r="C153" s="155" t="s">
        <v>235</v>
      </c>
      <c r="D153" s="155" t="s">
        <v>146</v>
      </c>
      <c r="E153" s="156" t="s">
        <v>244</v>
      </c>
      <c r="F153" s="239" t="s">
        <v>245</v>
      </c>
      <c r="G153" s="240"/>
      <c r="H153" s="240"/>
      <c r="I153" s="240"/>
      <c r="J153" s="157" t="s">
        <v>197</v>
      </c>
      <c r="K153" s="158">
        <v>7.2</v>
      </c>
      <c r="L153" s="241">
        <v>0</v>
      </c>
      <c r="M153" s="240"/>
      <c r="N153" s="242">
        <f>ROUND(L153*K153,2)</f>
        <v>0</v>
      </c>
      <c r="O153" s="240"/>
      <c r="P153" s="240"/>
      <c r="Q153" s="240"/>
      <c r="R153" s="128"/>
      <c r="T153" s="159" t="s">
        <v>3</v>
      </c>
      <c r="U153" s="39" t="s">
        <v>38</v>
      </c>
      <c r="V153" s="31"/>
      <c r="W153" s="160">
        <f>V153*K153</f>
        <v>0</v>
      </c>
      <c r="X153" s="160">
        <v>0</v>
      </c>
      <c r="Y153" s="160">
        <f>X153*K153</f>
        <v>0</v>
      </c>
      <c r="Z153" s="160">
        <v>1.3500000000000001E-3</v>
      </c>
      <c r="AA153" s="161">
        <f>Z153*K153</f>
        <v>9.7200000000000012E-3</v>
      </c>
      <c r="AR153" s="13" t="s">
        <v>207</v>
      </c>
      <c r="AT153" s="13" t="s">
        <v>146</v>
      </c>
      <c r="AU153" s="13" t="s">
        <v>124</v>
      </c>
      <c r="AY153" s="13" t="s">
        <v>145</v>
      </c>
      <c r="BE153" s="101">
        <f>IF(U153="základná",N153,0)</f>
        <v>0</v>
      </c>
      <c r="BF153" s="101">
        <f>IF(U153="znížená",N153,0)</f>
        <v>0</v>
      </c>
      <c r="BG153" s="101">
        <f>IF(U153="zákl. prenesená",N153,0)</f>
        <v>0</v>
      </c>
      <c r="BH153" s="101">
        <f>IF(U153="zníž. prenesená",N153,0)</f>
        <v>0</v>
      </c>
      <c r="BI153" s="101">
        <f>IF(U153="nulová",N153,0)</f>
        <v>0</v>
      </c>
      <c r="BJ153" s="13" t="s">
        <v>124</v>
      </c>
      <c r="BK153" s="101">
        <f>ROUND(L153*K153,2)</f>
        <v>0</v>
      </c>
      <c r="BL153" s="13" t="s">
        <v>207</v>
      </c>
      <c r="BM153" s="13" t="s">
        <v>532</v>
      </c>
    </row>
    <row r="154" spans="2:65" s="1" customFormat="1" ht="31.5" customHeight="1" x14ac:dyDescent="0.3">
      <c r="B154" s="126"/>
      <c r="C154" s="155" t="s">
        <v>239</v>
      </c>
      <c r="D154" s="155" t="s">
        <v>146</v>
      </c>
      <c r="E154" s="156" t="s">
        <v>248</v>
      </c>
      <c r="F154" s="239" t="s">
        <v>249</v>
      </c>
      <c r="G154" s="240"/>
      <c r="H154" s="240"/>
      <c r="I154" s="240"/>
      <c r="J154" s="157" t="s">
        <v>214</v>
      </c>
      <c r="K154" s="158">
        <v>2E-3</v>
      </c>
      <c r="L154" s="241">
        <v>0</v>
      </c>
      <c r="M154" s="240"/>
      <c r="N154" s="242">
        <f>ROUND(L154*K154,2)</f>
        <v>0</v>
      </c>
      <c r="O154" s="240"/>
      <c r="P154" s="240"/>
      <c r="Q154" s="240"/>
      <c r="R154" s="128"/>
      <c r="T154" s="159" t="s">
        <v>3</v>
      </c>
      <c r="U154" s="39" t="s">
        <v>38</v>
      </c>
      <c r="V154" s="31"/>
      <c r="W154" s="160">
        <f>V154*K154</f>
        <v>0</v>
      </c>
      <c r="X154" s="160">
        <v>0</v>
      </c>
      <c r="Y154" s="160">
        <f>X154*K154</f>
        <v>0</v>
      </c>
      <c r="Z154" s="160">
        <v>0</v>
      </c>
      <c r="AA154" s="161">
        <f>Z154*K154</f>
        <v>0</v>
      </c>
      <c r="AR154" s="13" t="s">
        <v>207</v>
      </c>
      <c r="AT154" s="13" t="s">
        <v>146</v>
      </c>
      <c r="AU154" s="13" t="s">
        <v>124</v>
      </c>
      <c r="AY154" s="13" t="s">
        <v>145</v>
      </c>
      <c r="BE154" s="101">
        <f>IF(U154="základná",N154,0)</f>
        <v>0</v>
      </c>
      <c r="BF154" s="101">
        <f>IF(U154="znížená",N154,0)</f>
        <v>0</v>
      </c>
      <c r="BG154" s="101">
        <f>IF(U154="zákl. prenesená",N154,0)</f>
        <v>0</v>
      </c>
      <c r="BH154" s="101">
        <f>IF(U154="zníž. prenesená",N154,0)</f>
        <v>0</v>
      </c>
      <c r="BI154" s="101">
        <f>IF(U154="nulová",N154,0)</f>
        <v>0</v>
      </c>
      <c r="BJ154" s="13" t="s">
        <v>124</v>
      </c>
      <c r="BK154" s="101">
        <f>ROUND(L154*K154,2)</f>
        <v>0</v>
      </c>
      <c r="BL154" s="13" t="s">
        <v>207</v>
      </c>
      <c r="BM154" s="13" t="s">
        <v>533</v>
      </c>
    </row>
    <row r="155" spans="2:65" s="9" customFormat="1" ht="37.35" customHeight="1" x14ac:dyDescent="0.35">
      <c r="B155" s="144"/>
      <c r="C155" s="145"/>
      <c r="D155" s="146" t="s">
        <v>429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254">
        <f>BK155</f>
        <v>0</v>
      </c>
      <c r="O155" s="255"/>
      <c r="P155" s="255"/>
      <c r="Q155" s="255"/>
      <c r="R155" s="147"/>
      <c r="T155" s="148"/>
      <c r="U155" s="145"/>
      <c r="V155" s="145"/>
      <c r="W155" s="149">
        <f>W156</f>
        <v>0</v>
      </c>
      <c r="X155" s="145"/>
      <c r="Y155" s="149">
        <f>Y156</f>
        <v>0</v>
      </c>
      <c r="Z155" s="145"/>
      <c r="AA155" s="150">
        <f>AA156</f>
        <v>0</v>
      </c>
      <c r="AR155" s="151" t="s">
        <v>155</v>
      </c>
      <c r="AT155" s="152" t="s">
        <v>70</v>
      </c>
      <c r="AU155" s="152" t="s">
        <v>71</v>
      </c>
      <c r="AY155" s="151" t="s">
        <v>145</v>
      </c>
      <c r="BK155" s="153">
        <f>BK156</f>
        <v>0</v>
      </c>
    </row>
    <row r="156" spans="2:65" s="9" customFormat="1" ht="19.899999999999999" customHeight="1" x14ac:dyDescent="0.3">
      <c r="B156" s="144"/>
      <c r="C156" s="145"/>
      <c r="D156" s="154" t="s">
        <v>509</v>
      </c>
      <c r="E156" s="154"/>
      <c r="F156" s="154"/>
      <c r="G156" s="154"/>
      <c r="H156" s="154"/>
      <c r="I156" s="154"/>
      <c r="J156" s="154"/>
      <c r="K156" s="154"/>
      <c r="L156" s="154"/>
      <c r="M156" s="154"/>
      <c r="N156" s="250">
        <f>BK156</f>
        <v>0</v>
      </c>
      <c r="O156" s="251"/>
      <c r="P156" s="251"/>
      <c r="Q156" s="251"/>
      <c r="R156" s="147"/>
      <c r="T156" s="148"/>
      <c r="U156" s="145"/>
      <c r="V156" s="145"/>
      <c r="W156" s="149">
        <f>W157</f>
        <v>0</v>
      </c>
      <c r="X156" s="145"/>
      <c r="Y156" s="149">
        <f>Y157</f>
        <v>0</v>
      </c>
      <c r="Z156" s="145"/>
      <c r="AA156" s="150">
        <f>AA157</f>
        <v>0</v>
      </c>
      <c r="AR156" s="151" t="s">
        <v>155</v>
      </c>
      <c r="AT156" s="152" t="s">
        <v>70</v>
      </c>
      <c r="AU156" s="152" t="s">
        <v>78</v>
      </c>
      <c r="AY156" s="151" t="s">
        <v>145</v>
      </c>
      <c r="BK156" s="153">
        <f>BK157</f>
        <v>0</v>
      </c>
    </row>
    <row r="157" spans="2:65" s="1" customFormat="1" ht="22.5" customHeight="1" x14ac:dyDescent="0.3">
      <c r="B157" s="126"/>
      <c r="C157" s="155" t="s">
        <v>243</v>
      </c>
      <c r="D157" s="155" t="s">
        <v>146</v>
      </c>
      <c r="E157" s="156" t="s">
        <v>534</v>
      </c>
      <c r="F157" s="239" t="s">
        <v>535</v>
      </c>
      <c r="G157" s="240"/>
      <c r="H157" s="240"/>
      <c r="I157" s="240"/>
      <c r="J157" s="157" t="s">
        <v>418</v>
      </c>
      <c r="K157" s="158">
        <v>1</v>
      </c>
      <c r="L157" s="241">
        <v>0</v>
      </c>
      <c r="M157" s="240"/>
      <c r="N157" s="242">
        <f>ROUND(L157*K157,2)</f>
        <v>0</v>
      </c>
      <c r="O157" s="240"/>
      <c r="P157" s="240"/>
      <c r="Q157" s="240"/>
      <c r="R157" s="128"/>
      <c r="T157" s="159" t="s">
        <v>3</v>
      </c>
      <c r="U157" s="39" t="s">
        <v>38</v>
      </c>
      <c r="V157" s="31"/>
      <c r="W157" s="160">
        <f>V157*K157</f>
        <v>0</v>
      </c>
      <c r="X157" s="160">
        <v>0</v>
      </c>
      <c r="Y157" s="160">
        <f>X157*K157</f>
        <v>0</v>
      </c>
      <c r="Z157" s="160">
        <v>0</v>
      </c>
      <c r="AA157" s="161">
        <f>Z157*K157</f>
        <v>0</v>
      </c>
      <c r="AR157" s="13" t="s">
        <v>435</v>
      </c>
      <c r="AT157" s="13" t="s">
        <v>146</v>
      </c>
      <c r="AU157" s="13" t="s">
        <v>124</v>
      </c>
      <c r="AY157" s="13" t="s">
        <v>145</v>
      </c>
      <c r="BE157" s="101">
        <f>IF(U157="základná",N157,0)</f>
        <v>0</v>
      </c>
      <c r="BF157" s="101">
        <f>IF(U157="znížená",N157,0)</f>
        <v>0</v>
      </c>
      <c r="BG157" s="101">
        <f>IF(U157="zákl. prenesená",N157,0)</f>
        <v>0</v>
      </c>
      <c r="BH157" s="101">
        <f>IF(U157="zníž. prenesená",N157,0)</f>
        <v>0</v>
      </c>
      <c r="BI157" s="101">
        <f>IF(U157="nulová",N157,0)</f>
        <v>0</v>
      </c>
      <c r="BJ157" s="13" t="s">
        <v>124</v>
      </c>
      <c r="BK157" s="101">
        <f>ROUND(L157*K157,2)</f>
        <v>0</v>
      </c>
      <c r="BL157" s="13" t="s">
        <v>435</v>
      </c>
      <c r="BM157" s="13" t="s">
        <v>536</v>
      </c>
    </row>
    <row r="158" spans="2:65" s="1" customFormat="1" ht="49.9" customHeight="1" x14ac:dyDescent="0.35">
      <c r="B158" s="30"/>
      <c r="C158" s="31"/>
      <c r="D158" s="146" t="s">
        <v>251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256">
        <f t="shared" ref="N158:N163" si="25">BK158</f>
        <v>0</v>
      </c>
      <c r="O158" s="257"/>
      <c r="P158" s="257"/>
      <c r="Q158" s="257"/>
      <c r="R158" s="32"/>
      <c r="T158" s="69"/>
      <c r="U158" s="31"/>
      <c r="V158" s="31"/>
      <c r="W158" s="31"/>
      <c r="X158" s="31"/>
      <c r="Y158" s="31"/>
      <c r="Z158" s="31"/>
      <c r="AA158" s="70"/>
      <c r="AT158" s="13" t="s">
        <v>70</v>
      </c>
      <c r="AU158" s="13" t="s">
        <v>71</v>
      </c>
      <c r="AY158" s="13" t="s">
        <v>252</v>
      </c>
      <c r="BK158" s="101">
        <f>SUM(BK159:BK163)</f>
        <v>0</v>
      </c>
    </row>
    <row r="159" spans="2:65" s="1" customFormat="1" ht="22.35" customHeight="1" x14ac:dyDescent="0.3">
      <c r="B159" s="30"/>
      <c r="C159" s="162" t="s">
        <v>3</v>
      </c>
      <c r="D159" s="162" t="s">
        <v>146</v>
      </c>
      <c r="E159" s="163" t="s">
        <v>3</v>
      </c>
      <c r="F159" s="243" t="s">
        <v>3</v>
      </c>
      <c r="G159" s="244"/>
      <c r="H159" s="244"/>
      <c r="I159" s="244"/>
      <c r="J159" s="164" t="s">
        <v>3</v>
      </c>
      <c r="K159" s="165"/>
      <c r="L159" s="241"/>
      <c r="M159" s="245"/>
      <c r="N159" s="246">
        <f t="shared" si="25"/>
        <v>0</v>
      </c>
      <c r="O159" s="245"/>
      <c r="P159" s="245"/>
      <c r="Q159" s="245"/>
      <c r="R159" s="32"/>
      <c r="T159" s="159" t="s">
        <v>3</v>
      </c>
      <c r="U159" s="166" t="s">
        <v>38</v>
      </c>
      <c r="V159" s="31"/>
      <c r="W159" s="31"/>
      <c r="X159" s="31"/>
      <c r="Y159" s="31"/>
      <c r="Z159" s="31"/>
      <c r="AA159" s="70"/>
      <c r="AT159" s="13" t="s">
        <v>252</v>
      </c>
      <c r="AU159" s="13" t="s">
        <v>78</v>
      </c>
      <c r="AY159" s="13" t="s">
        <v>252</v>
      </c>
      <c r="BE159" s="101">
        <f>IF(U159="základná",N159,0)</f>
        <v>0</v>
      </c>
      <c r="BF159" s="101">
        <f>IF(U159="znížená",N159,0)</f>
        <v>0</v>
      </c>
      <c r="BG159" s="101">
        <f>IF(U159="zákl. prenesená",N159,0)</f>
        <v>0</v>
      </c>
      <c r="BH159" s="101">
        <f>IF(U159="zníž. prenesená",N159,0)</f>
        <v>0</v>
      </c>
      <c r="BI159" s="101">
        <f>IF(U159="nulová",N159,0)</f>
        <v>0</v>
      </c>
      <c r="BJ159" s="13" t="s">
        <v>124</v>
      </c>
      <c r="BK159" s="101">
        <f>L159*K159</f>
        <v>0</v>
      </c>
    </row>
    <row r="160" spans="2:65" s="1" customFormat="1" ht="22.35" customHeight="1" x14ac:dyDescent="0.3">
      <c r="B160" s="30"/>
      <c r="C160" s="162" t="s">
        <v>3</v>
      </c>
      <c r="D160" s="162" t="s">
        <v>146</v>
      </c>
      <c r="E160" s="163" t="s">
        <v>3</v>
      </c>
      <c r="F160" s="243" t="s">
        <v>3</v>
      </c>
      <c r="G160" s="244"/>
      <c r="H160" s="244"/>
      <c r="I160" s="244"/>
      <c r="J160" s="164" t="s">
        <v>3</v>
      </c>
      <c r="K160" s="165"/>
      <c r="L160" s="241"/>
      <c r="M160" s="245"/>
      <c r="N160" s="246">
        <f t="shared" si="25"/>
        <v>0</v>
      </c>
      <c r="O160" s="245"/>
      <c r="P160" s="245"/>
      <c r="Q160" s="245"/>
      <c r="R160" s="32"/>
      <c r="T160" s="159" t="s">
        <v>3</v>
      </c>
      <c r="U160" s="166" t="s">
        <v>38</v>
      </c>
      <c r="V160" s="31"/>
      <c r="W160" s="31"/>
      <c r="X160" s="31"/>
      <c r="Y160" s="31"/>
      <c r="Z160" s="31"/>
      <c r="AA160" s="70"/>
      <c r="AT160" s="13" t="s">
        <v>252</v>
      </c>
      <c r="AU160" s="13" t="s">
        <v>78</v>
      </c>
      <c r="AY160" s="13" t="s">
        <v>252</v>
      </c>
      <c r="BE160" s="101">
        <f>IF(U160="základná",N160,0)</f>
        <v>0</v>
      </c>
      <c r="BF160" s="101">
        <f>IF(U160="znížená",N160,0)</f>
        <v>0</v>
      </c>
      <c r="BG160" s="101">
        <f>IF(U160="zákl. prenesená",N160,0)</f>
        <v>0</v>
      </c>
      <c r="BH160" s="101">
        <f>IF(U160="zníž. prenesená",N160,0)</f>
        <v>0</v>
      </c>
      <c r="BI160" s="101">
        <f>IF(U160="nulová",N160,0)</f>
        <v>0</v>
      </c>
      <c r="BJ160" s="13" t="s">
        <v>124</v>
      </c>
      <c r="BK160" s="101">
        <f>L160*K160</f>
        <v>0</v>
      </c>
    </row>
    <row r="161" spans="2:63" s="1" customFormat="1" ht="22.35" customHeight="1" x14ac:dyDescent="0.3">
      <c r="B161" s="30"/>
      <c r="C161" s="162" t="s">
        <v>3</v>
      </c>
      <c r="D161" s="162" t="s">
        <v>146</v>
      </c>
      <c r="E161" s="163" t="s">
        <v>3</v>
      </c>
      <c r="F161" s="243" t="s">
        <v>3</v>
      </c>
      <c r="G161" s="244"/>
      <c r="H161" s="244"/>
      <c r="I161" s="244"/>
      <c r="J161" s="164" t="s">
        <v>3</v>
      </c>
      <c r="K161" s="165"/>
      <c r="L161" s="241"/>
      <c r="M161" s="245"/>
      <c r="N161" s="246">
        <f t="shared" si="25"/>
        <v>0</v>
      </c>
      <c r="O161" s="245"/>
      <c r="P161" s="245"/>
      <c r="Q161" s="245"/>
      <c r="R161" s="32"/>
      <c r="T161" s="159" t="s">
        <v>3</v>
      </c>
      <c r="U161" s="166" t="s">
        <v>38</v>
      </c>
      <c r="V161" s="31"/>
      <c r="W161" s="31"/>
      <c r="X161" s="31"/>
      <c r="Y161" s="31"/>
      <c r="Z161" s="31"/>
      <c r="AA161" s="70"/>
      <c r="AT161" s="13" t="s">
        <v>252</v>
      </c>
      <c r="AU161" s="13" t="s">
        <v>78</v>
      </c>
      <c r="AY161" s="13" t="s">
        <v>252</v>
      </c>
      <c r="BE161" s="101">
        <f>IF(U161="základná",N161,0)</f>
        <v>0</v>
      </c>
      <c r="BF161" s="101">
        <f>IF(U161="znížená",N161,0)</f>
        <v>0</v>
      </c>
      <c r="BG161" s="101">
        <f>IF(U161="zákl. prenesená",N161,0)</f>
        <v>0</v>
      </c>
      <c r="BH161" s="101">
        <f>IF(U161="zníž. prenesená",N161,0)</f>
        <v>0</v>
      </c>
      <c r="BI161" s="101">
        <f>IF(U161="nulová",N161,0)</f>
        <v>0</v>
      </c>
      <c r="BJ161" s="13" t="s">
        <v>124</v>
      </c>
      <c r="BK161" s="101">
        <f>L161*K161</f>
        <v>0</v>
      </c>
    </row>
    <row r="162" spans="2:63" s="1" customFormat="1" ht="22.35" customHeight="1" x14ac:dyDescent="0.3">
      <c r="B162" s="30"/>
      <c r="C162" s="162" t="s">
        <v>3</v>
      </c>
      <c r="D162" s="162" t="s">
        <v>146</v>
      </c>
      <c r="E162" s="163" t="s">
        <v>3</v>
      </c>
      <c r="F162" s="243" t="s">
        <v>3</v>
      </c>
      <c r="G162" s="244"/>
      <c r="H162" s="244"/>
      <c r="I162" s="244"/>
      <c r="J162" s="164" t="s">
        <v>3</v>
      </c>
      <c r="K162" s="165"/>
      <c r="L162" s="241"/>
      <c r="M162" s="245"/>
      <c r="N162" s="246">
        <f t="shared" si="25"/>
        <v>0</v>
      </c>
      <c r="O162" s="245"/>
      <c r="P162" s="245"/>
      <c r="Q162" s="245"/>
      <c r="R162" s="32"/>
      <c r="T162" s="159" t="s">
        <v>3</v>
      </c>
      <c r="U162" s="166" t="s">
        <v>38</v>
      </c>
      <c r="V162" s="31"/>
      <c r="W162" s="31"/>
      <c r="X162" s="31"/>
      <c r="Y162" s="31"/>
      <c r="Z162" s="31"/>
      <c r="AA162" s="70"/>
      <c r="AT162" s="13" t="s">
        <v>252</v>
      </c>
      <c r="AU162" s="13" t="s">
        <v>78</v>
      </c>
      <c r="AY162" s="13" t="s">
        <v>252</v>
      </c>
      <c r="BE162" s="101">
        <f>IF(U162="základná",N162,0)</f>
        <v>0</v>
      </c>
      <c r="BF162" s="101">
        <f>IF(U162="znížená",N162,0)</f>
        <v>0</v>
      </c>
      <c r="BG162" s="101">
        <f>IF(U162="zákl. prenesená",N162,0)</f>
        <v>0</v>
      </c>
      <c r="BH162" s="101">
        <f>IF(U162="zníž. prenesená",N162,0)</f>
        <v>0</v>
      </c>
      <c r="BI162" s="101">
        <f>IF(U162="nulová",N162,0)</f>
        <v>0</v>
      </c>
      <c r="BJ162" s="13" t="s">
        <v>124</v>
      </c>
      <c r="BK162" s="101">
        <f>L162*K162</f>
        <v>0</v>
      </c>
    </row>
    <row r="163" spans="2:63" s="1" customFormat="1" ht="22.35" customHeight="1" x14ac:dyDescent="0.3">
      <c r="B163" s="30"/>
      <c r="C163" s="162" t="s">
        <v>3</v>
      </c>
      <c r="D163" s="162" t="s">
        <v>146</v>
      </c>
      <c r="E163" s="163" t="s">
        <v>3</v>
      </c>
      <c r="F163" s="243" t="s">
        <v>3</v>
      </c>
      <c r="G163" s="244"/>
      <c r="H163" s="244"/>
      <c r="I163" s="244"/>
      <c r="J163" s="164" t="s">
        <v>3</v>
      </c>
      <c r="K163" s="165"/>
      <c r="L163" s="241"/>
      <c r="M163" s="245"/>
      <c r="N163" s="246">
        <f t="shared" si="25"/>
        <v>0</v>
      </c>
      <c r="O163" s="245"/>
      <c r="P163" s="245"/>
      <c r="Q163" s="245"/>
      <c r="R163" s="32"/>
      <c r="T163" s="159" t="s">
        <v>3</v>
      </c>
      <c r="U163" s="166" t="s">
        <v>38</v>
      </c>
      <c r="V163" s="51"/>
      <c r="W163" s="51"/>
      <c r="X163" s="51"/>
      <c r="Y163" s="51"/>
      <c r="Z163" s="51"/>
      <c r="AA163" s="53"/>
      <c r="AT163" s="13" t="s">
        <v>252</v>
      </c>
      <c r="AU163" s="13" t="s">
        <v>78</v>
      </c>
      <c r="AY163" s="13" t="s">
        <v>252</v>
      </c>
      <c r="BE163" s="101">
        <f>IF(U163="základná",N163,0)</f>
        <v>0</v>
      </c>
      <c r="BF163" s="101">
        <f>IF(U163="znížená",N163,0)</f>
        <v>0</v>
      </c>
      <c r="BG163" s="101">
        <f>IF(U163="zákl. prenesená",N163,0)</f>
        <v>0</v>
      </c>
      <c r="BH163" s="101">
        <f>IF(U163="zníž. prenesená",N163,0)</f>
        <v>0</v>
      </c>
      <c r="BI163" s="101">
        <f>IF(U163="nulová",N163,0)</f>
        <v>0</v>
      </c>
      <c r="BJ163" s="13" t="s">
        <v>124</v>
      </c>
      <c r="BK163" s="101">
        <f>L163*K163</f>
        <v>0</v>
      </c>
    </row>
    <row r="164" spans="2:63" s="1" customFormat="1" ht="6.95" customHeight="1" x14ac:dyDescent="0.3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6"/>
    </row>
  </sheetData>
  <mergeCells count="171">
    <mergeCell ref="H1:K1"/>
    <mergeCell ref="S2:AC2"/>
    <mergeCell ref="F163:I163"/>
    <mergeCell ref="L163:M163"/>
    <mergeCell ref="N163:Q163"/>
    <mergeCell ref="N124:Q124"/>
    <mergeCell ref="N125:Q125"/>
    <mergeCell ref="N134:Q134"/>
    <mergeCell ref="N135:Q135"/>
    <mergeCell ref="N141:Q141"/>
    <mergeCell ref="N150:Q150"/>
    <mergeCell ref="N151:Q151"/>
    <mergeCell ref="N155:Q155"/>
    <mergeCell ref="N156:Q156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4:I154"/>
    <mergeCell ref="L154:M154"/>
    <mergeCell ref="N154:Q154"/>
    <mergeCell ref="F157:I157"/>
    <mergeCell ref="L157:M157"/>
    <mergeCell ref="N157:Q157"/>
    <mergeCell ref="F159:I159"/>
    <mergeCell ref="L159:M159"/>
    <mergeCell ref="N159:Q159"/>
    <mergeCell ref="F149:I149"/>
    <mergeCell ref="L149:M149"/>
    <mergeCell ref="N149:Q149"/>
    <mergeCell ref="F152:I152"/>
    <mergeCell ref="L152:M152"/>
    <mergeCell ref="N152:Q152"/>
    <mergeCell ref="F153:I153"/>
    <mergeCell ref="L153:M153"/>
    <mergeCell ref="N153:Q153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M121:Q121"/>
    <mergeCell ref="F123:I123"/>
    <mergeCell ref="L123:M123"/>
    <mergeCell ref="N123:Q123"/>
    <mergeCell ref="F126:I126"/>
    <mergeCell ref="L126:M126"/>
    <mergeCell ref="N126:Q126"/>
    <mergeCell ref="F127:I127"/>
    <mergeCell ref="L127:M127"/>
    <mergeCell ref="N127:Q127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59:D164">
      <formula1>"K,M"</formula1>
    </dataValidation>
    <dataValidation type="list" allowBlank="1" showInputMessage="1" showErrorMessage="1" error="Povolené sú hodnoty základná, znížená, nulová." sqref="U159:U164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01 - Zateplenie fasády</vt:lpstr>
      <vt:lpstr>02 - Zateplenie strechy</vt:lpstr>
      <vt:lpstr>03 - Výmena okien a dverí</vt:lpstr>
      <vt:lpstr>05 - Spevnené plochy a ze...</vt:lpstr>
      <vt:lpstr>06 - Elektroinštalácia</vt:lpstr>
      <vt:lpstr>07 - Neoprávnené náklady</vt:lpstr>
      <vt:lpstr>'01 - Zateplenie fasády'!Názvy_tlače</vt:lpstr>
      <vt:lpstr>'02 - Zateplenie strechy'!Názvy_tlače</vt:lpstr>
      <vt:lpstr>'03 - Výmena okien a dverí'!Názvy_tlače</vt:lpstr>
      <vt:lpstr>'05 - Spevnené plochy a ze...'!Názvy_tlače</vt:lpstr>
      <vt:lpstr>'06 - Elektroinštalácia'!Názvy_tlače</vt:lpstr>
      <vt:lpstr>'07 - Neoprávnené náklady'!Názvy_tlače</vt:lpstr>
      <vt:lpstr>'Rekapitulácia stavby'!Názvy_tlače</vt:lpstr>
      <vt:lpstr>'01 - Zateplenie fasády'!Oblasť_tlače</vt:lpstr>
      <vt:lpstr>'02 - Zateplenie strechy'!Oblasť_tlače</vt:lpstr>
      <vt:lpstr>'03 - Výmena okien a dverí'!Oblasť_tlače</vt:lpstr>
      <vt:lpstr>'05 - Spevnené plochy a ze...'!Oblasť_tlače</vt:lpstr>
      <vt:lpstr>'06 - Elektroinštalácia'!Oblasť_tlače</vt:lpstr>
      <vt:lpstr>'07 - Neoprávnené náklady'!Oblasť_tlače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DESKTOP-2HUHHBM\User</dc:creator>
  <cp:lastModifiedBy>KRIVÁŇOVÁ Elena</cp:lastModifiedBy>
  <dcterms:created xsi:type="dcterms:W3CDTF">2017-11-13T17:58:06Z</dcterms:created>
  <dcterms:modified xsi:type="dcterms:W3CDTF">2017-11-14T09:52:50Z</dcterms:modified>
</cp:coreProperties>
</file>